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matjazs\Documents\DRSI\OBJEKTI\_KORDIN (903)\REKO Solkan - Gonjace-2f2e\JN\VPRASANJA\09\"/>
    </mc:Choice>
  </mc:AlternateContent>
  <xr:revisionPtr revIDLastSave="0" documentId="13_ncr:1_{668A6EBB-C8E5-4D98-9686-A24BAF2640F1}" xr6:coauthVersionLast="46" xr6:coauthVersionMax="46" xr10:uidLastSave="{00000000-0000-0000-0000-000000000000}"/>
  <bookViews>
    <workbookView xWindow="-120" yWindow="-120" windowWidth="24240" windowHeight="13140" tabRatio="837" xr2:uid="{00000000-000D-0000-FFFF-FFFF00000000}"/>
  </bookViews>
  <sheets>
    <sheet name="REK" sheetId="2" r:id="rId1"/>
    <sheet name="Opomba" sheetId="6" r:id="rId2"/>
    <sheet name="CESTA" sheetId="72" r:id="rId3"/>
    <sheet name="PLAZ" sheetId="80" r:id="rId4"/>
    <sheet name="METEORNA KANALIZACIJA" sheetId="90" r:id="rId5"/>
    <sheet name="REK KONSTRUKCIJE" sheetId="83" r:id="rId6"/>
    <sheet name="KAMNITA PETA KP3, KP2 in KP1" sheetId="82" r:id="rId7"/>
    <sheet name="KAMNITA ZLOŽBA KZ6" sheetId="84" r:id="rId8"/>
    <sheet name="KAMNITA ZLOŽBA KZ7 in KZ8" sheetId="85" r:id="rId9"/>
    <sheet name="KAMNITA ZLOŽBA KZ9 in KZ10" sheetId="86" r:id="rId10"/>
    <sheet name="OPORNE ZLOŽBE OZ4 in OZ5" sheetId="87" r:id="rId11"/>
    <sheet name="ŠKATLASTI PREPUST 1" sheetId="88" r:id="rId12"/>
    <sheet name="ŠKATLASTI PREPUST 2" sheetId="89" r:id="rId13"/>
    <sheet name="JR" sheetId="81" r:id="rId14"/>
    <sheet name="KRAJINSKA ARHITEKTURA" sheetId="73" r:id="rId15"/>
  </sheets>
  <externalReferences>
    <externalReference r:id="rId16"/>
    <externalReference r:id="rId17"/>
    <externalReference r:id="rId18"/>
    <externalReference r:id="rId19"/>
    <externalReference r:id="rId20"/>
    <externalReference r:id="rId21"/>
  </externalReferences>
  <definedNames>
    <definedName name="__pr06" localSheetId="2">#REF!</definedName>
    <definedName name="__pr06" localSheetId="13">#REF!</definedName>
    <definedName name="__pr06" localSheetId="6">#REF!</definedName>
    <definedName name="__pr06" localSheetId="7">#REF!</definedName>
    <definedName name="__pr06" localSheetId="8">#REF!</definedName>
    <definedName name="__pr06" localSheetId="9">#REF!</definedName>
    <definedName name="__pr06" localSheetId="14">#REF!</definedName>
    <definedName name="__pr06" localSheetId="4">#REF!</definedName>
    <definedName name="__pr06" localSheetId="10">#REF!</definedName>
    <definedName name="__pr06" localSheetId="3">#REF!</definedName>
    <definedName name="__pr06" localSheetId="11">#REF!</definedName>
    <definedName name="__pr06" localSheetId="12">#REF!</definedName>
    <definedName name="__pr06">#REF!</definedName>
    <definedName name="__pr10" localSheetId="2">#REF!</definedName>
    <definedName name="__pr10" localSheetId="13">#REF!</definedName>
    <definedName name="__pr10" localSheetId="6">#REF!</definedName>
    <definedName name="__pr10" localSheetId="7">#REF!</definedName>
    <definedName name="__pr10" localSheetId="8">#REF!</definedName>
    <definedName name="__pr10" localSheetId="9">#REF!</definedName>
    <definedName name="__pr10" localSheetId="14">#REF!</definedName>
    <definedName name="__pr10" localSheetId="4">#REF!</definedName>
    <definedName name="__pr10" localSheetId="10">#REF!</definedName>
    <definedName name="__pr10" localSheetId="3">#REF!</definedName>
    <definedName name="__pr10" localSheetId="11">#REF!</definedName>
    <definedName name="__pr10" localSheetId="12">#REF!</definedName>
    <definedName name="__pr10">#REF!</definedName>
    <definedName name="__pr11" localSheetId="2">#REF!</definedName>
    <definedName name="__pr11" localSheetId="13">#REF!</definedName>
    <definedName name="__pr11" localSheetId="6">#REF!</definedName>
    <definedName name="__pr11" localSheetId="7">#REF!</definedName>
    <definedName name="__pr11" localSheetId="8">#REF!</definedName>
    <definedName name="__pr11" localSheetId="9">#REF!</definedName>
    <definedName name="__pr11" localSheetId="14">#REF!</definedName>
    <definedName name="__pr11" localSheetId="4">#REF!</definedName>
    <definedName name="__pr11" localSheetId="10">#REF!</definedName>
    <definedName name="__pr11" localSheetId="3">#REF!</definedName>
    <definedName name="__pr11" localSheetId="11">#REF!</definedName>
    <definedName name="__pr11" localSheetId="12">#REF!</definedName>
    <definedName name="__pr11">#REF!</definedName>
    <definedName name="__pr12" localSheetId="2">#REF!</definedName>
    <definedName name="__pr12" localSheetId="13">#REF!</definedName>
    <definedName name="__pr12" localSheetId="6">#REF!</definedName>
    <definedName name="__pr12" localSheetId="7">#REF!</definedName>
    <definedName name="__pr12" localSheetId="8">#REF!</definedName>
    <definedName name="__pr12" localSheetId="9">#REF!</definedName>
    <definedName name="__pr12" localSheetId="14">#REF!</definedName>
    <definedName name="__pr12" localSheetId="4">#REF!</definedName>
    <definedName name="__pr12" localSheetId="10">#REF!</definedName>
    <definedName name="__pr12" localSheetId="3">#REF!</definedName>
    <definedName name="__pr12" localSheetId="11">#REF!</definedName>
    <definedName name="__pr12" localSheetId="12">#REF!</definedName>
    <definedName name="__pr12">#REF!</definedName>
    <definedName name="_pr01" localSheetId="2">#REF!</definedName>
    <definedName name="_pr01" localSheetId="13">#REF!</definedName>
    <definedName name="_pr01" localSheetId="6">#REF!</definedName>
    <definedName name="_pr01" localSheetId="7">#REF!</definedName>
    <definedName name="_pr01" localSheetId="8">#REF!</definedName>
    <definedName name="_pr01" localSheetId="9">#REF!</definedName>
    <definedName name="_pr01" localSheetId="14">#REF!</definedName>
    <definedName name="_pr01" localSheetId="4">#REF!</definedName>
    <definedName name="_pr01" localSheetId="10">#REF!</definedName>
    <definedName name="_pr01" localSheetId="3">#REF!</definedName>
    <definedName name="_pr01" localSheetId="11">#REF!</definedName>
    <definedName name="_pr01" localSheetId="12">#REF!</definedName>
    <definedName name="_pr01">#REF!</definedName>
    <definedName name="_pr02" localSheetId="2">#REF!</definedName>
    <definedName name="_pr02" localSheetId="13">#REF!</definedName>
    <definedName name="_pr02" localSheetId="6">#REF!</definedName>
    <definedName name="_pr02" localSheetId="7">#REF!</definedName>
    <definedName name="_pr02" localSheetId="8">#REF!</definedName>
    <definedName name="_pr02" localSheetId="9">#REF!</definedName>
    <definedName name="_pr02" localSheetId="14">#REF!</definedName>
    <definedName name="_pr02" localSheetId="4">#REF!</definedName>
    <definedName name="_pr02" localSheetId="10">#REF!</definedName>
    <definedName name="_pr02" localSheetId="3">#REF!</definedName>
    <definedName name="_pr02" localSheetId="11">#REF!</definedName>
    <definedName name="_pr02" localSheetId="12">#REF!</definedName>
    <definedName name="_pr02">#REF!</definedName>
    <definedName name="_pr03" localSheetId="2">#REF!</definedName>
    <definedName name="_pr03" localSheetId="13">#REF!</definedName>
    <definedName name="_pr03" localSheetId="6">#REF!</definedName>
    <definedName name="_pr03" localSheetId="7">#REF!</definedName>
    <definedName name="_pr03" localSheetId="8">#REF!</definedName>
    <definedName name="_pr03" localSheetId="9">#REF!</definedName>
    <definedName name="_pr03" localSheetId="14">#REF!</definedName>
    <definedName name="_pr03" localSheetId="4">#REF!</definedName>
    <definedName name="_pr03" localSheetId="10">#REF!</definedName>
    <definedName name="_pr03" localSheetId="3">#REF!</definedName>
    <definedName name="_pr03" localSheetId="11">#REF!</definedName>
    <definedName name="_pr03" localSheetId="12">#REF!</definedName>
    <definedName name="_pr03">#REF!</definedName>
    <definedName name="_pr04" localSheetId="2">#REF!</definedName>
    <definedName name="_pr04" localSheetId="13">#REF!</definedName>
    <definedName name="_pr04" localSheetId="6">#REF!</definedName>
    <definedName name="_pr04" localSheetId="7">#REF!</definedName>
    <definedName name="_pr04" localSheetId="8">#REF!</definedName>
    <definedName name="_pr04" localSheetId="9">#REF!</definedName>
    <definedName name="_pr04" localSheetId="14">#REF!</definedName>
    <definedName name="_pr04" localSheetId="4">#REF!</definedName>
    <definedName name="_pr04" localSheetId="10">#REF!</definedName>
    <definedName name="_pr04" localSheetId="3">#REF!</definedName>
    <definedName name="_pr04" localSheetId="11">#REF!</definedName>
    <definedName name="_pr04" localSheetId="12">#REF!</definedName>
    <definedName name="_pr04">#REF!</definedName>
    <definedName name="_pr05" localSheetId="2">#REF!</definedName>
    <definedName name="_pr05" localSheetId="13">#REF!</definedName>
    <definedName name="_pr05" localSheetId="6">#REF!</definedName>
    <definedName name="_pr05" localSheetId="7">#REF!</definedName>
    <definedName name="_pr05" localSheetId="8">#REF!</definedName>
    <definedName name="_pr05" localSheetId="9">#REF!</definedName>
    <definedName name="_pr05" localSheetId="14">#REF!</definedName>
    <definedName name="_pr05" localSheetId="4">#REF!</definedName>
    <definedName name="_pr05" localSheetId="10">#REF!</definedName>
    <definedName name="_pr05" localSheetId="3">#REF!</definedName>
    <definedName name="_pr05" localSheetId="11">#REF!</definedName>
    <definedName name="_pr05" localSheetId="12">#REF!</definedName>
    <definedName name="_pr05">#REF!</definedName>
    <definedName name="_pr06" localSheetId="2">[1]Popisi!#REF!</definedName>
    <definedName name="_pr06" localSheetId="13">[1]Popisi!#REF!</definedName>
    <definedName name="_pr06" localSheetId="6">[1]Popisi!#REF!</definedName>
    <definedName name="_pr06" localSheetId="7">[1]Popisi!#REF!</definedName>
    <definedName name="_pr06" localSheetId="8">[1]Popisi!#REF!</definedName>
    <definedName name="_pr06" localSheetId="9">[1]Popisi!#REF!</definedName>
    <definedName name="_pr06" localSheetId="14">[1]Popisi!#REF!</definedName>
    <definedName name="_pr06" localSheetId="4">[1]Popisi!#REF!</definedName>
    <definedName name="_pr06" localSheetId="10">[1]Popisi!#REF!</definedName>
    <definedName name="_pr06" localSheetId="3">[1]Popisi!#REF!</definedName>
    <definedName name="_pr06" localSheetId="11">[1]Popisi!#REF!</definedName>
    <definedName name="_pr06" localSheetId="12">[1]Popisi!#REF!</definedName>
    <definedName name="_pr06">[1]Popisi!#REF!</definedName>
    <definedName name="_pr08" localSheetId="2">#REF!</definedName>
    <definedName name="_pr08" localSheetId="13">#REF!</definedName>
    <definedName name="_pr08" localSheetId="6">#REF!</definedName>
    <definedName name="_pr08" localSheetId="7">#REF!</definedName>
    <definedName name="_pr08" localSheetId="8">#REF!</definedName>
    <definedName name="_pr08" localSheetId="9">#REF!</definedName>
    <definedName name="_pr08" localSheetId="14">#REF!</definedName>
    <definedName name="_pr08" localSheetId="4">#REF!</definedName>
    <definedName name="_pr08" localSheetId="10">#REF!</definedName>
    <definedName name="_pr08" localSheetId="3">#REF!</definedName>
    <definedName name="_pr08" localSheetId="11">#REF!</definedName>
    <definedName name="_pr08" localSheetId="12">#REF!</definedName>
    <definedName name="_pr08">#REF!</definedName>
    <definedName name="_pr09" localSheetId="2">#REF!</definedName>
    <definedName name="_pr09" localSheetId="13">#REF!</definedName>
    <definedName name="_pr09" localSheetId="6">#REF!</definedName>
    <definedName name="_pr09" localSheetId="7">#REF!</definedName>
    <definedName name="_pr09" localSheetId="8">#REF!</definedName>
    <definedName name="_pr09" localSheetId="9">#REF!</definedName>
    <definedName name="_pr09" localSheetId="14">#REF!</definedName>
    <definedName name="_pr09" localSheetId="4">#REF!</definedName>
    <definedName name="_pr09" localSheetId="10">#REF!</definedName>
    <definedName name="_pr09" localSheetId="3">#REF!</definedName>
    <definedName name="_pr09" localSheetId="11">#REF!</definedName>
    <definedName name="_pr09" localSheetId="12">#REF!</definedName>
    <definedName name="_pr09">#REF!</definedName>
    <definedName name="_pr10" localSheetId="2">[1]Popisi!#REF!</definedName>
    <definedName name="_pr10" localSheetId="13">[1]Popisi!#REF!</definedName>
    <definedName name="_pr10" localSheetId="6">[1]Popisi!#REF!</definedName>
    <definedName name="_pr10" localSheetId="7">[1]Popisi!#REF!</definedName>
    <definedName name="_pr10" localSheetId="8">[1]Popisi!#REF!</definedName>
    <definedName name="_pr10" localSheetId="9">[1]Popisi!#REF!</definedName>
    <definedName name="_pr10" localSheetId="14">[1]Popisi!#REF!</definedName>
    <definedName name="_pr10" localSheetId="4">[1]Popisi!#REF!</definedName>
    <definedName name="_pr10" localSheetId="10">[1]Popisi!#REF!</definedName>
    <definedName name="_pr10" localSheetId="3">[1]Popisi!#REF!</definedName>
    <definedName name="_pr10" localSheetId="11">[1]Popisi!#REF!</definedName>
    <definedName name="_pr10" localSheetId="12">[1]Popisi!#REF!</definedName>
    <definedName name="_pr10">[1]Popisi!#REF!</definedName>
    <definedName name="_pr11" localSheetId="2">[1]Popisi!#REF!</definedName>
    <definedName name="_pr11" localSheetId="13">[1]Popisi!#REF!</definedName>
    <definedName name="_pr11" localSheetId="6">[1]Popisi!#REF!</definedName>
    <definedName name="_pr11" localSheetId="7">[1]Popisi!#REF!</definedName>
    <definedName name="_pr11" localSheetId="8">[1]Popisi!#REF!</definedName>
    <definedName name="_pr11" localSheetId="9">[1]Popisi!#REF!</definedName>
    <definedName name="_pr11" localSheetId="14">[1]Popisi!#REF!</definedName>
    <definedName name="_pr11" localSheetId="4">[1]Popisi!#REF!</definedName>
    <definedName name="_pr11" localSheetId="10">[1]Popisi!#REF!</definedName>
    <definedName name="_pr11" localSheetId="3">[1]Popisi!#REF!</definedName>
    <definedName name="_pr11" localSheetId="11">[1]Popisi!#REF!</definedName>
    <definedName name="_pr11" localSheetId="12">[1]Popisi!#REF!</definedName>
    <definedName name="_pr11">[1]Popisi!#REF!</definedName>
    <definedName name="_pr12" localSheetId="2">[1]Popisi!#REF!</definedName>
    <definedName name="_pr12" localSheetId="13">[1]Popisi!#REF!</definedName>
    <definedName name="_pr12" localSheetId="6">[1]Popisi!#REF!</definedName>
    <definedName name="_pr12" localSheetId="7">[1]Popisi!#REF!</definedName>
    <definedName name="_pr12" localSheetId="8">[1]Popisi!#REF!</definedName>
    <definedName name="_pr12" localSheetId="9">[1]Popisi!#REF!</definedName>
    <definedName name="_pr12" localSheetId="14">[1]Popisi!#REF!</definedName>
    <definedName name="_pr12" localSheetId="4">[1]Popisi!#REF!</definedName>
    <definedName name="_pr12" localSheetId="10">[1]Popisi!#REF!</definedName>
    <definedName name="_pr12" localSheetId="3">[1]Popisi!#REF!</definedName>
    <definedName name="_pr12" localSheetId="11">[1]Popisi!#REF!</definedName>
    <definedName name="_pr12" localSheetId="12">[1]Popisi!#REF!</definedName>
    <definedName name="_pr12">[1]Popisi!#REF!</definedName>
    <definedName name="cc">[2]OSNOVA!$B$40</definedName>
    <definedName name="datum" localSheetId="2">[3]OSNOVA!#REF!</definedName>
    <definedName name="datum" localSheetId="13">[3]OSNOVA!#REF!</definedName>
    <definedName name="datum" localSheetId="6">[3]OSNOVA!#REF!</definedName>
    <definedName name="datum" localSheetId="7">[3]OSNOVA!#REF!</definedName>
    <definedName name="datum" localSheetId="8">[3]OSNOVA!#REF!</definedName>
    <definedName name="datum" localSheetId="9">[3]OSNOVA!#REF!</definedName>
    <definedName name="datum" localSheetId="14">[3]OSNOVA!#REF!</definedName>
    <definedName name="datum" localSheetId="4">[3]OSNOVA!#REF!</definedName>
    <definedName name="datum" localSheetId="10">[3]OSNOVA!#REF!</definedName>
    <definedName name="datum" localSheetId="3">[3]OSNOVA!#REF!</definedName>
    <definedName name="datum" localSheetId="11">[3]OSNOVA!#REF!</definedName>
    <definedName name="datum" localSheetId="12">[3]OSNOVA!#REF!</definedName>
    <definedName name="datum">[3]OSNOVA!#REF!</definedName>
    <definedName name="dd" localSheetId="2">#REF!</definedName>
    <definedName name="dd" localSheetId="13">#REF!</definedName>
    <definedName name="dd" localSheetId="6">#REF!</definedName>
    <definedName name="dd" localSheetId="7">#REF!</definedName>
    <definedName name="dd" localSheetId="8">#REF!</definedName>
    <definedName name="dd" localSheetId="9">#REF!</definedName>
    <definedName name="dd" localSheetId="14">#REF!</definedName>
    <definedName name="dd" localSheetId="4">#REF!</definedName>
    <definedName name="dd" localSheetId="10">#REF!</definedName>
    <definedName name="dd" localSheetId="3">#REF!</definedName>
    <definedName name="dd" localSheetId="11">#REF!</definedName>
    <definedName name="dd" localSheetId="12">#REF!</definedName>
    <definedName name="dd">#REF!</definedName>
    <definedName name="DDV">[3]OSNOVA!$B$41</definedName>
    <definedName name="DEL">[3]OSNOVA!$B$31</definedName>
    <definedName name="dfg">#REF!</definedName>
    <definedName name="ert">#REF!</definedName>
    <definedName name="ew">#REF!</definedName>
    <definedName name="Excel_BuiltIn_Print_Titles_1" localSheetId="2">#REF!</definedName>
    <definedName name="Excel_BuiltIn_Print_Titles_1" localSheetId="13">#REF!</definedName>
    <definedName name="Excel_BuiltIn_Print_Titles_1" localSheetId="6">#REF!</definedName>
    <definedName name="Excel_BuiltIn_Print_Titles_1" localSheetId="7">#REF!</definedName>
    <definedName name="Excel_BuiltIn_Print_Titles_1" localSheetId="8">#REF!</definedName>
    <definedName name="Excel_BuiltIn_Print_Titles_1" localSheetId="9">#REF!</definedName>
    <definedName name="Excel_BuiltIn_Print_Titles_1" localSheetId="14">#REF!</definedName>
    <definedName name="Excel_BuiltIn_Print_Titles_1" localSheetId="4">#REF!</definedName>
    <definedName name="Excel_BuiltIn_Print_Titles_1" localSheetId="10">#REF!</definedName>
    <definedName name="Excel_BuiltIn_Print_Titles_1" localSheetId="3">#REF!</definedName>
    <definedName name="Excel_BuiltIn_Print_Titles_1" localSheetId="11">#REF!</definedName>
    <definedName name="Excel_BuiltIn_Print_Titles_1" localSheetId="12">#REF!</definedName>
    <definedName name="Excel_BuiltIn_Print_Titles_1">#REF!</definedName>
    <definedName name="FakStro" localSheetId="2">[3]OSNOVA!#REF!</definedName>
    <definedName name="FakStro" localSheetId="13">[3]OSNOVA!#REF!</definedName>
    <definedName name="FakStro" localSheetId="6">[3]OSNOVA!#REF!</definedName>
    <definedName name="FakStro" localSheetId="7">[3]OSNOVA!#REF!</definedName>
    <definedName name="FakStro" localSheetId="8">[3]OSNOVA!#REF!</definedName>
    <definedName name="FakStro" localSheetId="9">[3]OSNOVA!#REF!</definedName>
    <definedName name="FakStro" localSheetId="14">[3]OSNOVA!#REF!</definedName>
    <definedName name="FakStro" localSheetId="4">[3]OSNOVA!#REF!</definedName>
    <definedName name="FakStro" localSheetId="10">[3]OSNOVA!#REF!</definedName>
    <definedName name="FakStro" localSheetId="3">[3]OSNOVA!#REF!</definedName>
    <definedName name="FakStro" localSheetId="11">[3]OSNOVA!#REF!</definedName>
    <definedName name="FakStro" localSheetId="12">[3]OSNOVA!#REF!</definedName>
    <definedName name="FakStro">[3]OSNOVA!#REF!</definedName>
    <definedName name="FaktStro">[4]osnova!$B$14</definedName>
    <definedName name="FR" localSheetId="2">[3]OSNOVA!#REF!</definedName>
    <definedName name="FR" localSheetId="13">[3]OSNOVA!#REF!</definedName>
    <definedName name="FR" localSheetId="6">[3]OSNOVA!#REF!</definedName>
    <definedName name="FR" localSheetId="7">[3]OSNOVA!#REF!</definedName>
    <definedName name="FR" localSheetId="8">[3]OSNOVA!#REF!</definedName>
    <definedName name="FR" localSheetId="9">[3]OSNOVA!#REF!</definedName>
    <definedName name="FR" localSheetId="14">[3]OSNOVA!#REF!</definedName>
    <definedName name="FR" localSheetId="4">[3]OSNOVA!#REF!</definedName>
    <definedName name="FR" localSheetId="10">[3]OSNOVA!#REF!</definedName>
    <definedName name="FR" localSheetId="3">[3]OSNOVA!#REF!</definedName>
    <definedName name="FR" localSheetId="11">[3]OSNOVA!#REF!</definedName>
    <definedName name="FR" localSheetId="12">[3]OSNOVA!#REF!</definedName>
    <definedName name="FR">[3]OSNOVA!#REF!</definedName>
    <definedName name="FRC">[2]OSNOVA!$B$38</definedName>
    <definedName name="investicija" localSheetId="2">#REF!</definedName>
    <definedName name="investicija" localSheetId="13">#REF!</definedName>
    <definedName name="investicija" localSheetId="6">#REF!</definedName>
    <definedName name="investicija" localSheetId="7">#REF!</definedName>
    <definedName name="investicija" localSheetId="8">#REF!</definedName>
    <definedName name="investicija" localSheetId="9">#REF!</definedName>
    <definedName name="investicija" localSheetId="14">#REF!</definedName>
    <definedName name="investicija" localSheetId="4">#REF!</definedName>
    <definedName name="investicija" localSheetId="10">#REF!</definedName>
    <definedName name="investicija" localSheetId="3">#REF!</definedName>
    <definedName name="investicija" localSheetId="11">#REF!</definedName>
    <definedName name="investicija" localSheetId="12">#REF!</definedName>
    <definedName name="investicija">#REF!</definedName>
    <definedName name="izkop">#REF!</definedName>
    <definedName name="Izm_11.005">#REF!</definedName>
    <definedName name="Izm_11.006">#REF!</definedName>
    <definedName name="Izm_11.007">#REF!</definedName>
    <definedName name="Izm_11.009">#REF!</definedName>
    <definedName name="OBJEKT">[3]OSNOVA!$B$35</definedName>
    <definedName name="obsip">#REF!</definedName>
    <definedName name="OZN">[3]OSNOVA!$B$33</definedName>
    <definedName name="_xlnm.Print_Area" localSheetId="2">CESTA!$B$1:$H$170</definedName>
    <definedName name="_xlnm.Print_Area" localSheetId="13">JR!$B$1:$H$215</definedName>
    <definedName name="_xlnm.Print_Area" localSheetId="6">'KAMNITA PETA KP3, KP2 in KP1'!$B$1:$H$105</definedName>
    <definedName name="_xlnm.Print_Area" localSheetId="7">'KAMNITA ZLOŽBA KZ6'!$B$1:$H$106</definedName>
    <definedName name="_xlnm.Print_Area" localSheetId="8">'KAMNITA ZLOŽBA KZ7 in KZ8'!$B$1:$H$105</definedName>
    <definedName name="_xlnm.Print_Area" localSheetId="9">'KAMNITA ZLOŽBA KZ9 in KZ10'!$B$1:$H$106</definedName>
    <definedName name="_xlnm.Print_Area" localSheetId="14">'KRAJINSKA ARHITEKTURA'!$B$1:$H$48</definedName>
    <definedName name="_xlnm.Print_Area" localSheetId="4">'METEORNA KANALIZACIJA'!$B$1:$H$143</definedName>
    <definedName name="_xlnm.Print_Area" localSheetId="1">Opomba!$B$1:$G$47</definedName>
    <definedName name="_xlnm.Print_Area" localSheetId="10">'OPORNE ZLOŽBE OZ4 in OZ5'!$B$1:$H$107</definedName>
    <definedName name="_xlnm.Print_Area" localSheetId="3">PLAZ!$B$1:$H$96</definedName>
    <definedName name="_xlnm.Print_Area" localSheetId="0">REK!$B$1:$E$28</definedName>
    <definedName name="_xlnm.Print_Area" localSheetId="5">'REK KONSTRUKCIJE'!$B$1:$E$23</definedName>
    <definedName name="_xlnm.Print_Area" localSheetId="11">'ŠKATLASTI PREPUST 1'!$B$1:$H$108</definedName>
    <definedName name="_xlnm.Print_Area" localSheetId="12">'ŠKATLASTI PREPUST 2'!$B$1:$H$107</definedName>
    <definedName name="posteljica">#REF!</definedName>
    <definedName name="POV">#REF!</definedName>
    <definedName name="površina">#REF!</definedName>
    <definedName name="pripravljalna">#REF!</definedName>
    <definedName name="q" localSheetId="2">#REF!</definedName>
    <definedName name="q" localSheetId="13">#REF!</definedName>
    <definedName name="q" localSheetId="6">#REF!</definedName>
    <definedName name="q" localSheetId="7">#REF!</definedName>
    <definedName name="q" localSheetId="8">#REF!</definedName>
    <definedName name="q" localSheetId="9">#REF!</definedName>
    <definedName name="q" localSheetId="14">#REF!</definedName>
    <definedName name="q" localSheetId="4">#REF!</definedName>
    <definedName name="q" localSheetId="10">#REF!</definedName>
    <definedName name="q" localSheetId="3">#REF!</definedName>
    <definedName name="q" localSheetId="11">#REF!</definedName>
    <definedName name="q" localSheetId="12">#REF!</definedName>
    <definedName name="q">#REF!</definedName>
    <definedName name="razd">#REF!</definedName>
    <definedName name="razdalja">#REF!</definedName>
    <definedName name="Reviz" localSheetId="2">[3]OSNOVA!#REF!</definedName>
    <definedName name="Reviz" localSheetId="13">[3]OSNOVA!#REF!</definedName>
    <definedName name="Reviz" localSheetId="6">[3]OSNOVA!#REF!</definedName>
    <definedName name="Reviz" localSheetId="7">[3]OSNOVA!#REF!</definedName>
    <definedName name="Reviz" localSheetId="8">[3]OSNOVA!#REF!</definedName>
    <definedName name="Reviz" localSheetId="9">[3]OSNOVA!#REF!</definedName>
    <definedName name="Reviz" localSheetId="14">[3]OSNOVA!#REF!</definedName>
    <definedName name="Reviz" localSheetId="4">[3]OSNOVA!#REF!</definedName>
    <definedName name="Reviz" localSheetId="10">[3]OSNOVA!#REF!</definedName>
    <definedName name="Reviz" localSheetId="3">[3]OSNOVA!#REF!</definedName>
    <definedName name="Reviz" localSheetId="11">[3]OSNOVA!#REF!</definedName>
    <definedName name="Reviz" localSheetId="12">[3]OSNOVA!#REF!</definedName>
    <definedName name="Reviz">[3]OSNOVA!#REF!</definedName>
    <definedName name="rrr" localSheetId="2">#REF!</definedName>
    <definedName name="rrr" localSheetId="13">#REF!</definedName>
    <definedName name="rrr" localSheetId="6">#REF!</definedName>
    <definedName name="rrr" localSheetId="7">#REF!</definedName>
    <definedName name="rrr" localSheetId="8">#REF!</definedName>
    <definedName name="rrr" localSheetId="9">#REF!</definedName>
    <definedName name="rrr" localSheetId="14">#REF!</definedName>
    <definedName name="rrr" localSheetId="4">#REF!</definedName>
    <definedName name="rrr" localSheetId="10">#REF!</definedName>
    <definedName name="rrr" localSheetId="3">#REF!</definedName>
    <definedName name="rrr" localSheetId="11">#REF!</definedName>
    <definedName name="rrr" localSheetId="12">#REF!</definedName>
    <definedName name="rrr">#REF!</definedName>
    <definedName name="s" localSheetId="2">#REF!</definedName>
    <definedName name="s" localSheetId="13">#REF!</definedName>
    <definedName name="s" localSheetId="6">#REF!</definedName>
    <definedName name="s" localSheetId="7">#REF!</definedName>
    <definedName name="s" localSheetId="8">#REF!</definedName>
    <definedName name="s" localSheetId="9">#REF!</definedName>
    <definedName name="s" localSheetId="14">#REF!</definedName>
    <definedName name="s" localSheetId="4">#REF!</definedName>
    <definedName name="s" localSheetId="10">#REF!</definedName>
    <definedName name="s" localSheetId="3">#REF!</definedName>
    <definedName name="s" localSheetId="11">#REF!</definedName>
    <definedName name="s" localSheetId="12">#REF!</definedName>
    <definedName name="s">#REF!</definedName>
    <definedName name="s_Prip_del">#REF!</definedName>
    <definedName name="SK_GRADBENA">[1]Popisi!$F$614</definedName>
    <definedName name="sk_IZOLACIJA" localSheetId="2">#REF!</definedName>
    <definedName name="sk_IZOLACIJA" localSheetId="13">#REF!</definedName>
    <definedName name="sk_IZOLACIJA" localSheetId="6">#REF!</definedName>
    <definedName name="sk_IZOLACIJA" localSheetId="7">#REF!</definedName>
    <definedName name="sk_IZOLACIJA" localSheetId="8">#REF!</definedName>
    <definedName name="sk_IZOLACIJA" localSheetId="9">#REF!</definedName>
    <definedName name="sk_IZOLACIJA" localSheetId="14">#REF!</definedName>
    <definedName name="sk_IZOLACIJA" localSheetId="4">#REF!</definedName>
    <definedName name="sk_IZOLACIJA" localSheetId="10">#REF!</definedName>
    <definedName name="sk_IZOLACIJA" localSheetId="3">#REF!</definedName>
    <definedName name="sk_IZOLACIJA" localSheetId="11">#REF!</definedName>
    <definedName name="sk_IZOLACIJA" localSheetId="12">#REF!</definedName>
    <definedName name="sk_IZOLACIJA">#REF!</definedName>
    <definedName name="SK_ODVODNJAVANJE">[1]Popisi!$F$364</definedName>
    <definedName name="SK_OPREMA" localSheetId="2">#REF!</definedName>
    <definedName name="SK_OPREMA" localSheetId="13">#REF!</definedName>
    <definedName name="SK_OPREMA" localSheetId="6">#REF!</definedName>
    <definedName name="SK_OPREMA" localSheetId="7">#REF!</definedName>
    <definedName name="SK_OPREMA" localSheetId="8">#REF!</definedName>
    <definedName name="SK_OPREMA" localSheetId="9">#REF!</definedName>
    <definedName name="SK_OPREMA" localSheetId="14">#REF!</definedName>
    <definedName name="SK_OPREMA" localSheetId="4">#REF!</definedName>
    <definedName name="SK_OPREMA" localSheetId="10">#REF!</definedName>
    <definedName name="SK_OPREMA" localSheetId="3">#REF!</definedName>
    <definedName name="SK_OPREMA" localSheetId="11">#REF!</definedName>
    <definedName name="SK_OPREMA" localSheetId="12">#REF!</definedName>
    <definedName name="SK_OPREMA">#REF!</definedName>
    <definedName name="SK_PLESKARSKA" localSheetId="2">#REF!</definedName>
    <definedName name="SK_PLESKARSKA" localSheetId="13">#REF!</definedName>
    <definedName name="SK_PLESKARSKA" localSheetId="6">#REF!</definedName>
    <definedName name="SK_PLESKARSKA" localSheetId="7">#REF!</definedName>
    <definedName name="SK_PLESKARSKA" localSheetId="8">#REF!</definedName>
    <definedName name="SK_PLESKARSKA" localSheetId="9">#REF!</definedName>
    <definedName name="SK_PLESKARSKA" localSheetId="14">#REF!</definedName>
    <definedName name="SK_PLESKARSKA" localSheetId="4">#REF!</definedName>
    <definedName name="SK_PLESKARSKA" localSheetId="10">#REF!</definedName>
    <definedName name="SK_PLESKARSKA" localSheetId="3">#REF!</definedName>
    <definedName name="SK_PLESKARSKA" localSheetId="11">#REF!</definedName>
    <definedName name="SK_PLESKARSKA" localSheetId="12">#REF!</definedName>
    <definedName name="SK_PLESKARSKA">#REF!</definedName>
    <definedName name="SK_PRIPRAVA">[1]Popisi!$F$201</definedName>
    <definedName name="SK_R" localSheetId="2">#REF!</definedName>
    <definedName name="SK_R" localSheetId="13">#REF!</definedName>
    <definedName name="SK_R" localSheetId="6">#REF!</definedName>
    <definedName name="SK_R" localSheetId="7">#REF!</definedName>
    <definedName name="SK_R" localSheetId="8">#REF!</definedName>
    <definedName name="SK_R" localSheetId="9">#REF!</definedName>
    <definedName name="SK_R" localSheetId="14">#REF!</definedName>
    <definedName name="SK_R" localSheetId="4">#REF!</definedName>
    <definedName name="SK_R" localSheetId="10">#REF!</definedName>
    <definedName name="SK_R" localSheetId="3">#REF!</definedName>
    <definedName name="SK_R" localSheetId="11">#REF!</definedName>
    <definedName name="SK_R" localSheetId="12">#REF!</definedName>
    <definedName name="SK_R">#REF!</definedName>
    <definedName name="SK_RAZNO" localSheetId="2">#REF!</definedName>
    <definedName name="SK_RAZNO" localSheetId="13">#REF!</definedName>
    <definedName name="SK_RAZNO" localSheetId="6">#REF!</definedName>
    <definedName name="SK_RAZNO" localSheetId="7">#REF!</definedName>
    <definedName name="SK_RAZNO" localSheetId="8">#REF!</definedName>
    <definedName name="SK_RAZNO" localSheetId="9">#REF!</definedName>
    <definedName name="SK_RAZNO" localSheetId="14">#REF!</definedName>
    <definedName name="SK_RAZNO" localSheetId="4">#REF!</definedName>
    <definedName name="SK_RAZNO" localSheetId="10">#REF!</definedName>
    <definedName name="SK_RAZNO" localSheetId="3">#REF!</definedName>
    <definedName name="SK_RAZNO" localSheetId="11">#REF!</definedName>
    <definedName name="SK_RAZNO" localSheetId="12">#REF!</definedName>
    <definedName name="SK_RAZNO">#REF!</definedName>
    <definedName name="sk_sanacija" localSheetId="2">#REF!</definedName>
    <definedName name="sk_sanacija" localSheetId="13">#REF!</definedName>
    <definedName name="sk_sanacija" localSheetId="6">#REF!</definedName>
    <definedName name="sk_sanacija" localSheetId="7">#REF!</definedName>
    <definedName name="sk_sanacija" localSheetId="8">#REF!</definedName>
    <definedName name="sk_sanacija" localSheetId="9">#REF!</definedName>
    <definedName name="sk_sanacija" localSheetId="14">#REF!</definedName>
    <definedName name="sk_sanacija" localSheetId="4">#REF!</definedName>
    <definedName name="sk_sanacija" localSheetId="10">#REF!</definedName>
    <definedName name="sk_sanacija" localSheetId="3">#REF!</definedName>
    <definedName name="sk_sanacija" localSheetId="11">#REF!</definedName>
    <definedName name="sk_sanacija" localSheetId="12">#REF!</definedName>
    <definedName name="sk_sanacija">#REF!</definedName>
    <definedName name="SK_TUJE">[1]Popisi!$F$692</definedName>
    <definedName name="sk_VOZISCNE" localSheetId="2">#REF!</definedName>
    <definedName name="sk_VOZISCNE" localSheetId="13">#REF!</definedName>
    <definedName name="sk_VOZISCNE" localSheetId="6">#REF!</definedName>
    <definedName name="sk_VOZISCNE" localSheetId="7">#REF!</definedName>
    <definedName name="sk_VOZISCNE" localSheetId="8">#REF!</definedName>
    <definedName name="sk_VOZISCNE" localSheetId="9">#REF!</definedName>
    <definedName name="sk_VOZISCNE" localSheetId="14">#REF!</definedName>
    <definedName name="sk_VOZISCNE" localSheetId="4">#REF!</definedName>
    <definedName name="sk_VOZISCNE" localSheetId="10">#REF!</definedName>
    <definedName name="sk_VOZISCNE" localSheetId="3">#REF!</definedName>
    <definedName name="sk_VOZISCNE" localSheetId="11">#REF!</definedName>
    <definedName name="sk_VOZISCNE" localSheetId="12">#REF!</definedName>
    <definedName name="sk_VOZISCNE">#REF!</definedName>
    <definedName name="sk_VOZIŠČNE">[1]Popisi!$F$324</definedName>
    <definedName name="SK_ZEMELJSKA">[1]Popisi!$F$282</definedName>
    <definedName name="sk_ZIDARSKA" localSheetId="2">#REF!</definedName>
    <definedName name="sk_ZIDARSKA" localSheetId="13">#REF!</definedName>
    <definedName name="sk_ZIDARSKA" localSheetId="6">#REF!</definedName>
    <definedName name="sk_ZIDARSKA" localSheetId="7">#REF!</definedName>
    <definedName name="sk_ZIDARSKA" localSheetId="8">#REF!</definedName>
    <definedName name="sk_ZIDARSKA" localSheetId="9">#REF!</definedName>
    <definedName name="sk_ZIDARSKA" localSheetId="14">#REF!</definedName>
    <definedName name="sk_ZIDARSKA" localSheetId="4">#REF!</definedName>
    <definedName name="sk_ZIDARSKA" localSheetId="10">#REF!</definedName>
    <definedName name="sk_ZIDARSKA" localSheetId="3">#REF!</definedName>
    <definedName name="sk_ZIDARSKA" localSheetId="11">#REF!</definedName>
    <definedName name="sk_ZIDARSKA" localSheetId="12">#REF!</definedName>
    <definedName name="sk_ZIDARSKA">#REF!</definedName>
    <definedName name="skA">'[5]STRUŠKA II'!$H$27</definedName>
    <definedName name="stmape" localSheetId="2">[3]OSNOVA!#REF!</definedName>
    <definedName name="stmape" localSheetId="13">[3]OSNOVA!#REF!</definedName>
    <definedName name="stmape" localSheetId="6">[3]OSNOVA!#REF!</definedName>
    <definedName name="stmape" localSheetId="7">[3]OSNOVA!#REF!</definedName>
    <definedName name="stmape" localSheetId="8">[3]OSNOVA!#REF!</definedName>
    <definedName name="stmape" localSheetId="9">[3]OSNOVA!#REF!</definedName>
    <definedName name="stmape" localSheetId="14">[3]OSNOVA!#REF!</definedName>
    <definedName name="stmape" localSheetId="4">[3]OSNOVA!#REF!</definedName>
    <definedName name="stmape" localSheetId="10">[3]OSNOVA!#REF!</definedName>
    <definedName name="stmape" localSheetId="3">[3]OSNOVA!#REF!</definedName>
    <definedName name="stmape" localSheetId="11">[3]OSNOVA!#REF!</definedName>
    <definedName name="stmape" localSheetId="12">[3]OSNOVA!#REF!</definedName>
    <definedName name="stmape">[3]OSNOVA!#REF!</definedName>
    <definedName name="stnac" localSheetId="2">[3]OSNOVA!#REF!</definedName>
    <definedName name="stnac" localSheetId="13">[3]OSNOVA!#REF!</definedName>
    <definedName name="stnac" localSheetId="6">[3]OSNOVA!#REF!</definedName>
    <definedName name="stnac" localSheetId="7">[3]OSNOVA!#REF!</definedName>
    <definedName name="stnac" localSheetId="8">[3]OSNOVA!#REF!</definedName>
    <definedName name="stnac" localSheetId="9">[3]OSNOVA!#REF!</definedName>
    <definedName name="stnac" localSheetId="14">[3]OSNOVA!#REF!</definedName>
    <definedName name="stnac" localSheetId="4">[3]OSNOVA!#REF!</definedName>
    <definedName name="stnac" localSheetId="10">[3]OSNOVA!#REF!</definedName>
    <definedName name="stnac" localSheetId="3">[3]OSNOVA!#REF!</definedName>
    <definedName name="stnac" localSheetId="11">[3]OSNOVA!#REF!</definedName>
    <definedName name="stnac" localSheetId="12">[3]OSNOVA!#REF!</definedName>
    <definedName name="stnac">[3]OSNOVA!#REF!</definedName>
    <definedName name="stpro" localSheetId="2">[3]OSNOVA!#REF!</definedName>
    <definedName name="stpro" localSheetId="13">[3]OSNOVA!#REF!</definedName>
    <definedName name="stpro" localSheetId="6">[3]OSNOVA!#REF!</definedName>
    <definedName name="stpro" localSheetId="7">[3]OSNOVA!#REF!</definedName>
    <definedName name="stpro" localSheetId="8">[3]OSNOVA!#REF!</definedName>
    <definedName name="stpro" localSheetId="9">[3]OSNOVA!#REF!</definedName>
    <definedName name="stpro" localSheetId="14">[3]OSNOVA!#REF!</definedName>
    <definedName name="stpro" localSheetId="4">[3]OSNOVA!#REF!</definedName>
    <definedName name="stpro" localSheetId="10">[3]OSNOVA!#REF!</definedName>
    <definedName name="stpro" localSheetId="3">[3]OSNOVA!#REF!</definedName>
    <definedName name="stpro" localSheetId="11">[3]OSNOVA!#REF!</definedName>
    <definedName name="stpro" localSheetId="12">[3]OSNOVA!#REF!</definedName>
    <definedName name="stpro">[3]OSNOVA!#REF!</definedName>
    <definedName name="SU_MONTDELA">#REF!</definedName>
    <definedName name="SU_NABAVAMAT">#REF!</definedName>
    <definedName name="SU_ZEMDELA">#REF!</definedName>
    <definedName name="Sub_11">#REF!</definedName>
    <definedName name="Sub_12">#REF!</definedName>
    <definedName name="š">#REF!</definedName>
    <definedName name="tampon">#REF!</definedName>
    <definedName name="TecEURO">[4]osnova!$B$12</definedName>
    <definedName name="_xlnm.Print_Titles" localSheetId="2">CESTA!$20:$21</definedName>
    <definedName name="_xlnm.Print_Titles" localSheetId="13">JR!$16:$17</definedName>
    <definedName name="_xlnm.Print_Titles" localSheetId="6">'KAMNITA PETA KP3, KP2 in KP1'!$28:$29</definedName>
    <definedName name="_xlnm.Print_Titles" localSheetId="7">'KAMNITA ZLOŽBA KZ6'!$28:$29</definedName>
    <definedName name="_xlnm.Print_Titles" localSheetId="8">'KAMNITA ZLOŽBA KZ7 in KZ8'!$28:$29</definedName>
    <definedName name="_xlnm.Print_Titles" localSheetId="9">'KAMNITA ZLOŽBA KZ9 in KZ10'!$28:$29</definedName>
    <definedName name="_xlnm.Print_Titles" localSheetId="14">'KRAJINSKA ARHITEKTURA'!$14:$15</definedName>
    <definedName name="_xlnm.Print_Titles" localSheetId="4">'METEORNA KANALIZACIJA'!$18:$19</definedName>
    <definedName name="_xlnm.Print_Titles" localSheetId="10">'OPORNE ZLOŽBE OZ4 in OZ5'!$28:$29</definedName>
    <definedName name="_xlnm.Print_Titles" localSheetId="3">PLAZ!$18:$19</definedName>
    <definedName name="_xlnm.Print_Titles" localSheetId="11">'ŠKATLASTI PREPUST 1'!$26:$27</definedName>
    <definedName name="_xlnm.Print_Titles" localSheetId="12">'ŠKATLASTI PREPUST 2'!$26:$27</definedName>
    <definedName name="tocka" localSheetId="2">[3]OSNOVA!#REF!</definedName>
    <definedName name="tocka" localSheetId="13">[3]OSNOVA!#REF!</definedName>
    <definedName name="tocka" localSheetId="6">[3]OSNOVA!#REF!</definedName>
    <definedName name="tocka" localSheetId="7">[3]OSNOVA!#REF!</definedName>
    <definedName name="tocka" localSheetId="8">[3]OSNOVA!#REF!</definedName>
    <definedName name="tocka" localSheetId="9">[3]OSNOVA!#REF!</definedName>
    <definedName name="tocka" localSheetId="14">[3]OSNOVA!#REF!</definedName>
    <definedName name="tocka" localSheetId="4">[3]OSNOVA!#REF!</definedName>
    <definedName name="tocka" localSheetId="10">[3]OSNOVA!#REF!</definedName>
    <definedName name="tocka" localSheetId="3">[3]OSNOVA!#REF!</definedName>
    <definedName name="tocka" localSheetId="11">[3]OSNOVA!#REF!</definedName>
    <definedName name="tocka" localSheetId="12">[3]OSNOVA!#REF!</definedName>
    <definedName name="tocka">[3]OSNOVA!#REF!</definedName>
    <definedName name="volc">#REF!</definedName>
    <definedName name="volv">#REF!</definedName>
    <definedName name="wws">[6]OSNOVA!$B$38</definedName>
  </definedNames>
  <calcPr calcId="181029"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8" i="72" l="1"/>
  <c r="H160" i="72" s="1"/>
  <c r="B158" i="72"/>
  <c r="H147" i="72"/>
  <c r="H114" i="72"/>
  <c r="H100" i="72"/>
  <c r="H153" i="81" l="1"/>
  <c r="H152" i="81"/>
  <c r="H151" i="81"/>
  <c r="H150" i="81"/>
  <c r="H149" i="81"/>
  <c r="H148" i="81"/>
  <c r="H147" i="81"/>
  <c r="H146" i="81"/>
  <c r="H145" i="81"/>
  <c r="H144" i="81"/>
  <c r="H143" i="81"/>
  <c r="H142" i="81"/>
  <c r="H141" i="81"/>
  <c r="H119" i="81"/>
  <c r="H41" i="81"/>
  <c r="H26" i="81"/>
  <c r="H27" i="81" l="1"/>
  <c r="H25" i="81"/>
  <c r="B64" i="80" l="1"/>
  <c r="H63" i="80"/>
  <c r="B63" i="80"/>
  <c r="H64" i="80"/>
  <c r="H46" i="80"/>
  <c r="B20" i="73"/>
  <c r="G22" i="73"/>
  <c r="H20" i="73"/>
  <c r="H22" i="73" s="1"/>
  <c r="H101" i="82" l="1"/>
  <c r="H95" i="82"/>
  <c r="H89" i="82"/>
  <c r="H83" i="82"/>
  <c r="H77" i="82"/>
  <c r="H71" i="82"/>
  <c r="H65" i="82"/>
  <c r="H64" i="82"/>
  <c r="H63" i="82"/>
  <c r="H62" i="82"/>
  <c r="H56" i="82"/>
  <c r="H55" i="82"/>
  <c r="H49" i="82"/>
  <c r="H48" i="82"/>
  <c r="H47" i="82"/>
  <c r="H46" i="82"/>
  <c r="H45" i="82"/>
  <c r="H44" i="82"/>
  <c r="H37" i="82"/>
  <c r="H36" i="82"/>
  <c r="H35" i="82"/>
  <c r="H50" i="87"/>
  <c r="H26" i="90"/>
  <c r="B17" i="2" l="1"/>
  <c r="B15" i="2"/>
  <c r="B13" i="2"/>
  <c r="B11" i="2"/>
  <c r="B19" i="83"/>
  <c r="B17" i="83"/>
  <c r="B15" i="83"/>
  <c r="B13" i="83"/>
  <c r="B11" i="83"/>
  <c r="B9" i="83"/>
  <c r="B7" i="83"/>
  <c r="B35" i="73"/>
  <c r="G43" i="73"/>
  <c r="H29" i="73"/>
  <c r="H28" i="73"/>
  <c r="H27" i="73"/>
  <c r="B26" i="73"/>
  <c r="G31" i="73"/>
  <c r="H41" i="73"/>
  <c r="H40" i="73"/>
  <c r="H38" i="73"/>
  <c r="H37" i="73"/>
  <c r="H31" i="73" l="1"/>
  <c r="H133" i="90" l="1"/>
  <c r="H132" i="90"/>
  <c r="H131" i="90"/>
  <c r="H124" i="90"/>
  <c r="H122" i="90"/>
  <c r="H120" i="90"/>
  <c r="H119" i="90"/>
  <c r="H118" i="90"/>
  <c r="H117" i="90"/>
  <c r="H116" i="90"/>
  <c r="H115" i="90"/>
  <c r="H114" i="90"/>
  <c r="H113" i="90"/>
  <c r="H111" i="90"/>
  <c r="H110" i="90"/>
  <c r="H109" i="90"/>
  <c r="H108" i="90"/>
  <c r="H107" i="90"/>
  <c r="H106" i="90"/>
  <c r="H105" i="90"/>
  <c r="H104" i="90"/>
  <c r="H103" i="90"/>
  <c r="H102" i="90"/>
  <c r="H101" i="90"/>
  <c r="H100" i="90"/>
  <c r="H98" i="90"/>
  <c r="H97" i="90"/>
  <c r="H96" i="90"/>
  <c r="H95" i="90"/>
  <c r="H94" i="90"/>
  <c r="H93" i="90"/>
  <c r="H92" i="90"/>
  <c r="H90" i="90"/>
  <c r="H89" i="90"/>
  <c r="H88" i="90"/>
  <c r="H87" i="90"/>
  <c r="H85" i="90"/>
  <c r="H84" i="90"/>
  <c r="H82" i="90"/>
  <c r="H81" i="90"/>
  <c r="H80" i="90"/>
  <c r="H79" i="90"/>
  <c r="H78" i="90"/>
  <c r="H70" i="90"/>
  <c r="H68" i="90"/>
  <c r="H67" i="90"/>
  <c r="H66" i="90"/>
  <c r="H65" i="90"/>
  <c r="H63" i="90"/>
  <c r="H62" i="90"/>
  <c r="H61" i="90"/>
  <c r="H60" i="90"/>
  <c r="H59" i="90"/>
  <c r="H58" i="90"/>
  <c r="H57" i="90"/>
  <c r="H29" i="90"/>
  <c r="H28" i="90"/>
  <c r="H27" i="90"/>
  <c r="G142" i="90"/>
  <c r="H140" i="90"/>
  <c r="H139" i="90"/>
  <c r="B139" i="90"/>
  <c r="B140" i="90" s="1"/>
  <c r="G135" i="90"/>
  <c r="H130" i="90"/>
  <c r="B130" i="90"/>
  <c r="B131" i="90" s="1"/>
  <c r="G126" i="90"/>
  <c r="H77" i="90"/>
  <c r="H76" i="90"/>
  <c r="B76" i="90"/>
  <c r="B77" i="90" s="1"/>
  <c r="G72" i="90"/>
  <c r="H56" i="90"/>
  <c r="H55" i="90"/>
  <c r="H54" i="90"/>
  <c r="B54" i="90"/>
  <c r="G49" i="90"/>
  <c r="H47" i="90"/>
  <c r="H46" i="90"/>
  <c r="H42" i="90"/>
  <c r="H41" i="90"/>
  <c r="H40" i="90"/>
  <c r="H36" i="90"/>
  <c r="H35" i="90"/>
  <c r="H34" i="90"/>
  <c r="H33" i="90"/>
  <c r="H32" i="90"/>
  <c r="H25" i="90"/>
  <c r="H24" i="90"/>
  <c r="B24" i="90"/>
  <c r="D6" i="90"/>
  <c r="C1" i="90"/>
  <c r="G106" i="89"/>
  <c r="H104" i="89"/>
  <c r="H106" i="89" s="1"/>
  <c r="B104" i="89"/>
  <c r="G100" i="89"/>
  <c r="H98" i="89"/>
  <c r="H100" i="89" s="1"/>
  <c r="G94" i="89"/>
  <c r="H92" i="89"/>
  <c r="H91" i="89"/>
  <c r="B91" i="89"/>
  <c r="B92" i="89" s="1"/>
  <c r="G87" i="89"/>
  <c r="H85" i="89"/>
  <c r="H87" i="89" s="1"/>
  <c r="B85" i="89"/>
  <c r="G81" i="89"/>
  <c r="H79" i="89"/>
  <c r="H77" i="89"/>
  <c r="H76" i="89"/>
  <c r="H74" i="89"/>
  <c r="H73" i="89"/>
  <c r="H71" i="89"/>
  <c r="H70" i="89"/>
  <c r="H69" i="89"/>
  <c r="H68" i="89"/>
  <c r="H67" i="89"/>
  <c r="B67" i="89"/>
  <c r="G63" i="89"/>
  <c r="H61" i="89"/>
  <c r="H60" i="89"/>
  <c r="H59" i="89"/>
  <c r="H58" i="89"/>
  <c r="H57" i="89"/>
  <c r="B57" i="89"/>
  <c r="G53" i="89"/>
  <c r="H51" i="89"/>
  <c r="H50" i="89"/>
  <c r="H49" i="89"/>
  <c r="H48" i="89"/>
  <c r="H47" i="89"/>
  <c r="G43" i="89"/>
  <c r="H41" i="89"/>
  <c r="H43" i="89" s="1"/>
  <c r="B41" i="89"/>
  <c r="G37" i="89"/>
  <c r="H35" i="89"/>
  <c r="H34" i="89"/>
  <c r="H33" i="89"/>
  <c r="H32" i="89"/>
  <c r="B32" i="89"/>
  <c r="B33" i="89" s="1"/>
  <c r="D6" i="89"/>
  <c r="C1" i="89"/>
  <c r="B105" i="88"/>
  <c r="H105" i="88"/>
  <c r="H107" i="88" s="1"/>
  <c r="G107" i="88"/>
  <c r="H93" i="88"/>
  <c r="H92" i="88"/>
  <c r="H79" i="88"/>
  <c r="H77" i="88"/>
  <c r="H76" i="88"/>
  <c r="H74" i="88"/>
  <c r="H73" i="88"/>
  <c r="H71" i="88"/>
  <c r="H70" i="88"/>
  <c r="H69" i="88"/>
  <c r="H68" i="88"/>
  <c r="H61" i="88"/>
  <c r="H60" i="88"/>
  <c r="H59" i="88"/>
  <c r="H58" i="88"/>
  <c r="H48" i="88"/>
  <c r="H41" i="88"/>
  <c r="H43" i="88" s="1"/>
  <c r="G101" i="88"/>
  <c r="H99" i="88"/>
  <c r="H101" i="88" s="1"/>
  <c r="G95" i="88"/>
  <c r="B92" i="88"/>
  <c r="B93" i="88" s="1"/>
  <c r="G87" i="88"/>
  <c r="H85" i="88"/>
  <c r="H87" i="88" s="1"/>
  <c r="B85" i="88"/>
  <c r="G81" i="88"/>
  <c r="H67" i="88"/>
  <c r="B67" i="88"/>
  <c r="B68" i="88" s="1"/>
  <c r="G63" i="88"/>
  <c r="H57" i="88"/>
  <c r="B57" i="88"/>
  <c r="B58" i="88" s="1"/>
  <c r="B59" i="88" s="1"/>
  <c r="G53" i="88"/>
  <c r="H51" i="88"/>
  <c r="H50" i="88"/>
  <c r="H49" i="88"/>
  <c r="H47" i="88"/>
  <c r="G43" i="88"/>
  <c r="B41" i="88"/>
  <c r="G37" i="88"/>
  <c r="H35" i="88"/>
  <c r="H34" i="88"/>
  <c r="H33" i="88"/>
  <c r="H32" i="88"/>
  <c r="B32" i="88"/>
  <c r="D6" i="88"/>
  <c r="C1" i="88"/>
  <c r="H91" i="87"/>
  <c r="H90" i="87"/>
  <c r="H89" i="87"/>
  <c r="G105" i="87"/>
  <c r="H103" i="87"/>
  <c r="H105" i="87" s="1"/>
  <c r="B103" i="87"/>
  <c r="G99" i="87"/>
  <c r="H97" i="87"/>
  <c r="H99" i="87" s="1"/>
  <c r="G93" i="87"/>
  <c r="B89" i="87"/>
  <c r="B90" i="87" s="1"/>
  <c r="B91" i="87" s="1"/>
  <c r="G85" i="87"/>
  <c r="H83" i="87"/>
  <c r="H85" i="87" s="1"/>
  <c r="B83" i="87"/>
  <c r="G79" i="87"/>
  <c r="H77" i="87"/>
  <c r="B77" i="87"/>
  <c r="G73" i="87"/>
  <c r="H71" i="87"/>
  <c r="H73" i="87" s="1"/>
  <c r="B71" i="87"/>
  <c r="G67" i="87"/>
  <c r="H65" i="87"/>
  <c r="H64" i="87"/>
  <c r="H63" i="87"/>
  <c r="B63" i="87"/>
  <c r="B64" i="87" s="1"/>
  <c r="G59" i="87"/>
  <c r="H57" i="87"/>
  <c r="H56" i="87"/>
  <c r="B56" i="87"/>
  <c r="B57" i="87" s="1"/>
  <c r="G52" i="87"/>
  <c r="H49" i="87"/>
  <c r="H48" i="87"/>
  <c r="H47" i="87"/>
  <c r="H46" i="87"/>
  <c r="H44" i="87"/>
  <c r="H43" i="87"/>
  <c r="B43" i="87"/>
  <c r="G39" i="87"/>
  <c r="H37" i="87"/>
  <c r="H36" i="87"/>
  <c r="H35" i="87"/>
  <c r="H34" i="87"/>
  <c r="B34" i="87"/>
  <c r="D6" i="87"/>
  <c r="C1" i="87"/>
  <c r="G104" i="86"/>
  <c r="H102" i="86"/>
  <c r="H104" i="86" s="1"/>
  <c r="B102" i="86"/>
  <c r="G98" i="86"/>
  <c r="H96" i="86"/>
  <c r="H98" i="86" s="1"/>
  <c r="G92" i="86"/>
  <c r="H90" i="86"/>
  <c r="H92" i="86" s="1"/>
  <c r="B90" i="86"/>
  <c r="G86" i="86"/>
  <c r="H84" i="86"/>
  <c r="H86" i="86" s="1"/>
  <c r="B84" i="86"/>
  <c r="G80" i="86"/>
  <c r="H78" i="86"/>
  <c r="H77" i="86"/>
  <c r="B77" i="86"/>
  <c r="B78" i="86" s="1"/>
  <c r="G73" i="86"/>
  <c r="H71" i="86"/>
  <c r="H73" i="86" s="1"/>
  <c r="B71" i="86"/>
  <c r="G67" i="86"/>
  <c r="H65" i="86"/>
  <c r="H64" i="86"/>
  <c r="H63" i="86"/>
  <c r="B63" i="86"/>
  <c r="B64" i="86" s="1"/>
  <c r="G59" i="86"/>
  <c r="H57" i="86"/>
  <c r="H56" i="86"/>
  <c r="B56" i="86"/>
  <c r="B57" i="86" s="1"/>
  <c r="G52" i="86"/>
  <c r="H50" i="86"/>
  <c r="H49" i="86"/>
  <c r="H48" i="86"/>
  <c r="H47" i="86"/>
  <c r="H46" i="86"/>
  <c r="H44" i="86"/>
  <c r="H43" i="86"/>
  <c r="B43" i="86"/>
  <c r="G39" i="86"/>
  <c r="H37" i="86"/>
  <c r="H36" i="86"/>
  <c r="H35" i="86"/>
  <c r="H34" i="86"/>
  <c r="B34" i="86"/>
  <c r="D6" i="86"/>
  <c r="C1" i="86"/>
  <c r="G103" i="85"/>
  <c r="H101" i="85"/>
  <c r="H103" i="85" s="1"/>
  <c r="B101" i="85"/>
  <c r="G97" i="85"/>
  <c r="H95" i="85"/>
  <c r="H97" i="85" s="1"/>
  <c r="B95" i="85"/>
  <c r="G91" i="85"/>
  <c r="H89" i="85"/>
  <c r="H91" i="85" s="1"/>
  <c r="B89" i="85"/>
  <c r="G85" i="85"/>
  <c r="H83" i="85"/>
  <c r="H85" i="85" s="1"/>
  <c r="B83" i="85"/>
  <c r="G79" i="85"/>
  <c r="H77" i="85"/>
  <c r="B77" i="85"/>
  <c r="G73" i="85"/>
  <c r="H71" i="85"/>
  <c r="H73" i="85" s="1"/>
  <c r="B71" i="85"/>
  <c r="G67" i="85"/>
  <c r="H65" i="85"/>
  <c r="H64" i="85"/>
  <c r="H63" i="85"/>
  <c r="B63" i="85"/>
  <c r="B64" i="85" s="1"/>
  <c r="G59" i="85"/>
  <c r="H57" i="85"/>
  <c r="H56" i="85"/>
  <c r="B56" i="85"/>
  <c r="B57" i="85" s="1"/>
  <c r="G52" i="85"/>
  <c r="H50" i="85"/>
  <c r="H49" i="85"/>
  <c r="H48" i="85"/>
  <c r="H47" i="85"/>
  <c r="H46" i="85"/>
  <c r="H44" i="85"/>
  <c r="H43" i="85"/>
  <c r="B43" i="85"/>
  <c r="G39" i="85"/>
  <c r="H37" i="85"/>
  <c r="H36" i="85"/>
  <c r="H35" i="85"/>
  <c r="H34" i="85"/>
  <c r="B34" i="85"/>
  <c r="D6" i="85"/>
  <c r="C1" i="85"/>
  <c r="H78" i="84"/>
  <c r="H50" i="84"/>
  <c r="H49" i="84"/>
  <c r="H48" i="84"/>
  <c r="G104" i="84"/>
  <c r="H102" i="84"/>
  <c r="H104" i="84" s="1"/>
  <c r="B102" i="84"/>
  <c r="G98" i="84"/>
  <c r="H96" i="84"/>
  <c r="H98" i="84" s="1"/>
  <c r="B96" i="84"/>
  <c r="G92" i="84"/>
  <c r="H90" i="84"/>
  <c r="H92" i="84" s="1"/>
  <c r="B90" i="84"/>
  <c r="G86" i="84"/>
  <c r="H84" i="84"/>
  <c r="H86" i="84" s="1"/>
  <c r="B84" i="84"/>
  <c r="G80" i="84"/>
  <c r="H77" i="84"/>
  <c r="B77" i="84"/>
  <c r="B78" i="84" s="1"/>
  <c r="G73" i="84"/>
  <c r="H71" i="84"/>
  <c r="H73" i="84" s="1"/>
  <c r="B71" i="84"/>
  <c r="G67" i="84"/>
  <c r="H65" i="84"/>
  <c r="H64" i="84"/>
  <c r="H63" i="84"/>
  <c r="B63" i="84"/>
  <c r="G59" i="84"/>
  <c r="H57" i="84"/>
  <c r="H56" i="84"/>
  <c r="B56" i="84"/>
  <c r="B57" i="84" s="1"/>
  <c r="G52" i="84"/>
  <c r="H47" i="84"/>
  <c r="H46" i="84"/>
  <c r="H44" i="84"/>
  <c r="H43" i="84"/>
  <c r="B43" i="84"/>
  <c r="B44" i="84" s="1"/>
  <c r="G39" i="84"/>
  <c r="H37" i="84"/>
  <c r="H36" i="84"/>
  <c r="H35" i="84"/>
  <c r="H34" i="84"/>
  <c r="B34" i="84"/>
  <c r="D6" i="84"/>
  <c r="C1" i="84"/>
  <c r="B101" i="82"/>
  <c r="H103" i="82"/>
  <c r="H97" i="82"/>
  <c r="G103" i="82"/>
  <c r="B95" i="82"/>
  <c r="H91" i="82"/>
  <c r="G97" i="82"/>
  <c r="B89" i="82"/>
  <c r="G91" i="82"/>
  <c r="B83" i="82"/>
  <c r="G85" i="82"/>
  <c r="B77" i="82"/>
  <c r="G79" i="82"/>
  <c r="H79" i="82"/>
  <c r="B71" i="82"/>
  <c r="G73" i="82"/>
  <c r="H73" i="82"/>
  <c r="B62" i="82"/>
  <c r="B63" i="82" s="1"/>
  <c r="G67" i="82"/>
  <c r="B55" i="82"/>
  <c r="B56" i="82" s="1"/>
  <c r="G58" i="82"/>
  <c r="G51" i="82"/>
  <c r="B44" i="82"/>
  <c r="G39" i="82"/>
  <c r="H34" i="82"/>
  <c r="B34" i="82"/>
  <c r="B35" i="82" s="1"/>
  <c r="D6" i="82"/>
  <c r="C1" i="82"/>
  <c r="H209" i="81"/>
  <c r="H208" i="81"/>
  <c r="H207" i="81"/>
  <c r="H206" i="81"/>
  <c r="H199" i="81"/>
  <c r="H198" i="81"/>
  <c r="H184" i="81"/>
  <c r="H183" i="81"/>
  <c r="H181" i="81"/>
  <c r="H179" i="81"/>
  <c r="H177" i="81"/>
  <c r="H175" i="81"/>
  <c r="H174" i="81"/>
  <c r="H173" i="81"/>
  <c r="H166" i="81"/>
  <c r="H165" i="81"/>
  <c r="H104" i="81"/>
  <c r="H89" i="81"/>
  <c r="H63" i="81"/>
  <c r="H76" i="81"/>
  <c r="H53" i="81"/>
  <c r="H42" i="81"/>
  <c r="H40" i="81"/>
  <c r="H39" i="81"/>
  <c r="H38" i="81"/>
  <c r="H37" i="81"/>
  <c r="H36" i="81"/>
  <c r="H35" i="81"/>
  <c r="H32" i="81"/>
  <c r="H28" i="81"/>
  <c r="H33" i="81"/>
  <c r="H31" i="81"/>
  <c r="H30" i="81"/>
  <c r="H29" i="81"/>
  <c r="H23" i="81"/>
  <c r="G211" i="81"/>
  <c r="H205" i="81"/>
  <c r="B205" i="81"/>
  <c r="G201" i="81"/>
  <c r="H172" i="81"/>
  <c r="B172" i="81"/>
  <c r="B173" i="81" s="1"/>
  <c r="G168" i="81"/>
  <c r="H154" i="81"/>
  <c r="H140" i="81"/>
  <c r="H139" i="81"/>
  <c r="B139" i="81"/>
  <c r="G135" i="81"/>
  <c r="H22" i="81"/>
  <c r="B22" i="81"/>
  <c r="D6" i="81"/>
  <c r="C1" i="81"/>
  <c r="B23" i="81" l="1"/>
  <c r="B39" i="73"/>
  <c r="H81" i="89"/>
  <c r="H37" i="89"/>
  <c r="H6" i="89" s="1"/>
  <c r="B98" i="89"/>
  <c r="B34" i="89"/>
  <c r="H94" i="89"/>
  <c r="H95" i="88"/>
  <c r="H93" i="87"/>
  <c r="H59" i="86"/>
  <c r="H67" i="86"/>
  <c r="H80" i="86"/>
  <c r="B96" i="86"/>
  <c r="H79" i="85"/>
  <c r="H67" i="85"/>
  <c r="H80" i="84"/>
  <c r="B55" i="90"/>
  <c r="H135" i="90"/>
  <c r="B25" i="90"/>
  <c r="B26" i="90" s="1"/>
  <c r="G14" i="81"/>
  <c r="C15" i="2"/>
  <c r="B4" i="90"/>
  <c r="C11" i="2"/>
  <c r="B4" i="89"/>
  <c r="C19" i="83"/>
  <c r="B4" i="88"/>
  <c r="C17" i="83"/>
  <c r="B4" i="87"/>
  <c r="C15" i="83"/>
  <c r="B4" i="86"/>
  <c r="C13" i="83"/>
  <c r="G26" i="85"/>
  <c r="C11" i="83"/>
  <c r="B4" i="84"/>
  <c r="C9" i="83"/>
  <c r="B4" i="82"/>
  <c r="C7" i="83"/>
  <c r="B78" i="90"/>
  <c r="B79" i="90" s="1"/>
  <c r="B132" i="90"/>
  <c r="B133" i="90" s="1"/>
  <c r="H126" i="90"/>
  <c r="H72" i="90"/>
  <c r="H142" i="90"/>
  <c r="H49" i="90"/>
  <c r="H6" i="90" s="1"/>
  <c r="G16" i="90"/>
  <c r="B56" i="90"/>
  <c r="B57" i="90" s="1"/>
  <c r="H63" i="89"/>
  <c r="H53" i="89"/>
  <c r="G24" i="89"/>
  <c r="B35" i="89"/>
  <c r="D8" i="89" s="1"/>
  <c r="H8" i="89" s="1"/>
  <c r="B47" i="89"/>
  <c r="B48" i="89" s="1"/>
  <c r="B58" i="89"/>
  <c r="B68" i="89"/>
  <c r="B69" i="88"/>
  <c r="H63" i="88"/>
  <c r="B60" i="88"/>
  <c r="B61" i="88" s="1"/>
  <c r="H53" i="88"/>
  <c r="H81" i="88"/>
  <c r="B99" i="88"/>
  <c r="H37" i="88"/>
  <c r="H6" i="88" s="1"/>
  <c r="G24" i="88"/>
  <c r="B33" i="88"/>
  <c r="B34" i="88" s="1"/>
  <c r="B47" i="88"/>
  <c r="B48" i="88" s="1"/>
  <c r="H52" i="87"/>
  <c r="H59" i="87"/>
  <c r="B97" i="87"/>
  <c r="H67" i="87"/>
  <c r="H79" i="87"/>
  <c r="H39" i="87"/>
  <c r="H6" i="87"/>
  <c r="B65" i="87"/>
  <c r="G26" i="87"/>
  <c r="B35" i="87"/>
  <c r="B36" i="87" s="1"/>
  <c r="B44" i="87"/>
  <c r="H52" i="86"/>
  <c r="H39" i="86"/>
  <c r="H6" i="86" s="1"/>
  <c r="B65" i="86"/>
  <c r="G26" i="86"/>
  <c r="B35" i="86"/>
  <c r="B44" i="86"/>
  <c r="H59" i="85"/>
  <c r="H52" i="85"/>
  <c r="H39" i="85"/>
  <c r="H6" i="85" s="1"/>
  <c r="B4" i="85"/>
  <c r="B65" i="85"/>
  <c r="B35" i="85"/>
  <c r="B36" i="85" s="1"/>
  <c r="B44" i="85"/>
  <c r="B45" i="85" s="1"/>
  <c r="H67" i="84"/>
  <c r="H59" i="84"/>
  <c r="H52" i="84"/>
  <c r="H39" i="84"/>
  <c r="H6" i="84" s="1"/>
  <c r="G26" i="84"/>
  <c r="B35" i="84"/>
  <c r="B64" i="84"/>
  <c r="B65" i="84" s="1"/>
  <c r="B45" i="84"/>
  <c r="H85" i="82"/>
  <c r="H67" i="82"/>
  <c r="B64" i="82"/>
  <c r="B65" i="82" s="1"/>
  <c r="H58" i="82"/>
  <c r="H51" i="82"/>
  <c r="H39" i="82"/>
  <c r="H6" i="82" s="1"/>
  <c r="B36" i="82"/>
  <c r="B45" i="82"/>
  <c r="B46" i="82" s="1"/>
  <c r="B47" i="82" s="1"/>
  <c r="G26" i="82"/>
  <c r="B206" i="81"/>
  <c r="B207" i="81" s="1"/>
  <c r="B174" i="81"/>
  <c r="H168" i="81"/>
  <c r="H201" i="81"/>
  <c r="H211" i="81"/>
  <c r="H135" i="81"/>
  <c r="H6" i="81" s="1"/>
  <c r="B4" i="81"/>
  <c r="B140" i="81"/>
  <c r="B141" i="81" l="1"/>
  <c r="B142" i="81" s="1"/>
  <c r="B25" i="81"/>
  <c r="B26" i="81" s="1"/>
  <c r="D10" i="89"/>
  <c r="H10" i="89" s="1"/>
  <c r="B27" i="90"/>
  <c r="B28" i="90" s="1"/>
  <c r="B29" i="90" s="1"/>
  <c r="B80" i="90"/>
  <c r="B58" i="90"/>
  <c r="B69" i="89"/>
  <c r="B50" i="89"/>
  <c r="B49" i="89"/>
  <c r="B59" i="89"/>
  <c r="B60" i="89" s="1"/>
  <c r="B70" i="88"/>
  <c r="B71" i="88" s="1"/>
  <c r="B72" i="88" s="1"/>
  <c r="B50" i="88"/>
  <c r="B49" i="88"/>
  <c r="B35" i="88"/>
  <c r="D8" i="88"/>
  <c r="H8" i="88" s="1"/>
  <c r="B37" i="87"/>
  <c r="D8" i="87" s="1"/>
  <c r="H8" i="87" s="1"/>
  <c r="B45" i="87"/>
  <c r="B36" i="86"/>
  <c r="B37" i="86" s="1"/>
  <c r="B45" i="86"/>
  <c r="B47" i="85"/>
  <c r="B46" i="85"/>
  <c r="B37" i="85"/>
  <c r="B47" i="84"/>
  <c r="B46" i="84"/>
  <c r="B36" i="84"/>
  <c r="B37" i="84" s="1"/>
  <c r="D8" i="84" s="1"/>
  <c r="H8" i="84" s="1"/>
  <c r="B37" i="82"/>
  <c r="B48" i="82"/>
  <c r="B49" i="82" s="1"/>
  <c r="B208" i="81"/>
  <c r="B209" i="81" s="1"/>
  <c r="B175" i="81"/>
  <c r="B143" i="81" l="1"/>
  <c r="B144" i="81" s="1"/>
  <c r="B27" i="81"/>
  <c r="B48" i="85"/>
  <c r="B49" i="85" s="1"/>
  <c r="B51" i="88"/>
  <c r="B48" i="84"/>
  <c r="B81" i="90"/>
  <c r="B82" i="90" s="1"/>
  <c r="B84" i="90" s="1"/>
  <c r="B59" i="90"/>
  <c r="B32" i="90"/>
  <c r="B51" i="89"/>
  <c r="B61" i="89"/>
  <c r="B70" i="89"/>
  <c r="D10" i="88"/>
  <c r="H10" i="88" s="1"/>
  <c r="B47" i="87"/>
  <c r="B46" i="87"/>
  <c r="D8" i="86"/>
  <c r="H8" i="86" s="1"/>
  <c r="B47" i="86"/>
  <c r="B46" i="86"/>
  <c r="D8" i="85"/>
  <c r="H8" i="85" s="1"/>
  <c r="D16" i="82"/>
  <c r="H16" i="82" s="1"/>
  <c r="D12" i="82"/>
  <c r="H12" i="82" s="1"/>
  <c r="D8" i="82"/>
  <c r="H8" i="82" s="1"/>
  <c r="D24" i="82"/>
  <c r="H24" i="82" s="1"/>
  <c r="D10" i="82"/>
  <c r="H10" i="82" s="1"/>
  <c r="D18" i="82"/>
  <c r="H18" i="82" s="1"/>
  <c r="D20" i="82"/>
  <c r="H20" i="82" s="1"/>
  <c r="D22" i="82"/>
  <c r="H22" i="82" s="1"/>
  <c r="D14" i="82"/>
  <c r="H14" i="82" s="1"/>
  <c r="B177" i="81"/>
  <c r="B145" i="81" l="1"/>
  <c r="B146" i="81" s="1"/>
  <c r="H26" i="82"/>
  <c r="B49" i="84"/>
  <c r="B85" i="90"/>
  <c r="B87" i="90" s="1"/>
  <c r="B60" i="90"/>
  <c r="B61" i="90" s="1"/>
  <c r="B33" i="90"/>
  <c r="B71" i="89"/>
  <c r="D12" i="89"/>
  <c r="H12" i="89" s="1"/>
  <c r="B48" i="87"/>
  <c r="B48" i="86"/>
  <c r="B50" i="85"/>
  <c r="B179" i="81"/>
  <c r="B181" i="81" s="1"/>
  <c r="B183" i="81" s="1"/>
  <c r="B28" i="81"/>
  <c r="B29" i="81" s="1"/>
  <c r="B147" i="81" l="1"/>
  <c r="B148" i="81" s="1"/>
  <c r="B149" i="81" s="1"/>
  <c r="B150" i="81" s="1"/>
  <c r="B151" i="81" s="1"/>
  <c r="B152" i="81" s="1"/>
  <c r="B153" i="81" s="1"/>
  <c r="B49" i="86"/>
  <c r="D24" i="85"/>
  <c r="H24" i="85" s="1"/>
  <c r="D12" i="85"/>
  <c r="H12" i="85" s="1"/>
  <c r="D14" i="85"/>
  <c r="H14" i="85" s="1"/>
  <c r="D20" i="85"/>
  <c r="H20" i="85" s="1"/>
  <c r="B88" i="90"/>
  <c r="B89" i="90" s="1"/>
  <c r="B62" i="90"/>
  <c r="B34" i="90"/>
  <c r="B72" i="89"/>
  <c r="B75" i="88"/>
  <c r="D14" i="88"/>
  <c r="H14" i="88" s="1"/>
  <c r="D12" i="88"/>
  <c r="H12" i="88" s="1"/>
  <c r="B49" i="87"/>
  <c r="D18" i="85"/>
  <c r="H18" i="85" s="1"/>
  <c r="D10" i="85"/>
  <c r="H10" i="85" s="1"/>
  <c r="D16" i="85"/>
  <c r="H16" i="85" s="1"/>
  <c r="D22" i="85"/>
  <c r="H22" i="85" s="1"/>
  <c r="B184" i="81"/>
  <c r="B30" i="81"/>
  <c r="B31" i="81" s="1"/>
  <c r="B32" i="81" s="1"/>
  <c r="B154" i="81" l="1"/>
  <c r="B165" i="81" s="1"/>
  <c r="H26" i="85"/>
  <c r="E11" i="83" s="1"/>
  <c r="B50" i="84"/>
  <c r="D14" i="84"/>
  <c r="H14" i="84" s="1"/>
  <c r="D10" i="84"/>
  <c r="H10" i="84" s="1"/>
  <c r="D16" i="84"/>
  <c r="H16" i="84" s="1"/>
  <c r="B90" i="90"/>
  <c r="B63" i="90"/>
  <c r="B35" i="90"/>
  <c r="B36" i="90" s="1"/>
  <c r="B75" i="89"/>
  <c r="B78" i="89" s="1"/>
  <c r="B50" i="87"/>
  <c r="B50" i="86"/>
  <c r="D22" i="86"/>
  <c r="H22" i="86" s="1"/>
  <c r="B198" i="81"/>
  <c r="B199" i="81" s="1"/>
  <c r="B33" i="81"/>
  <c r="B35" i="81" s="1"/>
  <c r="B36" i="81" s="1"/>
  <c r="B166" i="81" l="1"/>
  <c r="D16" i="86"/>
  <c r="H16" i="86" s="1"/>
  <c r="D18" i="86"/>
  <c r="H18" i="86" s="1"/>
  <c r="D20" i="84"/>
  <c r="H20" i="84" s="1"/>
  <c r="D22" i="84"/>
  <c r="H22" i="84" s="1"/>
  <c r="D24" i="84"/>
  <c r="H24" i="84" s="1"/>
  <c r="D18" i="84"/>
  <c r="H18" i="84" s="1"/>
  <c r="D12" i="84"/>
  <c r="H12" i="84" s="1"/>
  <c r="B91" i="90"/>
  <c r="B95" i="90" s="1"/>
  <c r="D14" i="89"/>
  <c r="H14" i="89" s="1"/>
  <c r="D22" i="89"/>
  <c r="H22" i="89" s="1"/>
  <c r="D20" i="89"/>
  <c r="H20" i="89" s="1"/>
  <c r="D16" i="89"/>
  <c r="H16" i="89" s="1"/>
  <c r="D18" i="89"/>
  <c r="H18" i="89" s="1"/>
  <c r="D10" i="87"/>
  <c r="H10" i="87" s="1"/>
  <c r="D18" i="87"/>
  <c r="H18" i="87" s="1"/>
  <c r="D20" i="87"/>
  <c r="H20" i="87" s="1"/>
  <c r="D20" i="86"/>
  <c r="H20" i="86" s="1"/>
  <c r="D12" i="86"/>
  <c r="H12" i="86" s="1"/>
  <c r="D14" i="86"/>
  <c r="H14" i="86" s="1"/>
  <c r="D10" i="86"/>
  <c r="H10" i="86" s="1"/>
  <c r="D24" i="86"/>
  <c r="H24" i="86" s="1"/>
  <c r="B37" i="81"/>
  <c r="H26" i="84" l="1"/>
  <c r="E9" i="83" s="1"/>
  <c r="H26" i="86"/>
  <c r="E13" i="83" s="1"/>
  <c r="H24" i="89"/>
  <c r="E19" i="83" s="1"/>
  <c r="B96" i="90"/>
  <c r="B65" i="90"/>
  <c r="B78" i="88"/>
  <c r="D22" i="87"/>
  <c r="H22" i="87" s="1"/>
  <c r="D12" i="87"/>
  <c r="H12" i="87" s="1"/>
  <c r="D16" i="87"/>
  <c r="H16" i="87" s="1"/>
  <c r="D14" i="87"/>
  <c r="H14" i="87" s="1"/>
  <c r="D24" i="87"/>
  <c r="H24" i="87" s="1"/>
  <c r="B38" i="81"/>
  <c r="B39" i="81" s="1"/>
  <c r="H26" i="87" l="1"/>
  <c r="E15" i="83" s="1"/>
  <c r="B97" i="90"/>
  <c r="B66" i="90"/>
  <c r="B67" i="90" s="1"/>
  <c r="B68" i="90" s="1"/>
  <c r="B70" i="90" s="1"/>
  <c r="B40" i="81"/>
  <c r="B41" i="81" s="1"/>
  <c r="B42" i="81" s="1"/>
  <c r="B98" i="90" l="1"/>
  <c r="B100" i="90" s="1"/>
  <c r="B101" i="90" s="1"/>
  <c r="B102" i="90" s="1"/>
  <c r="B103" i="90" s="1"/>
  <c r="B104" i="90" s="1"/>
  <c r="B105" i="90" s="1"/>
  <c r="B106" i="90" s="1"/>
  <c r="B107" i="90" s="1"/>
  <c r="B108" i="90" s="1"/>
  <c r="B109" i="90" s="1"/>
  <c r="B38" i="90"/>
  <c r="B53" i="81"/>
  <c r="B63" i="81" s="1"/>
  <c r="B110" i="90" l="1"/>
  <c r="B111" i="90" s="1"/>
  <c r="B113" i="90" s="1"/>
  <c r="B114" i="90" s="1"/>
  <c r="B115" i="90" s="1"/>
  <c r="B116" i="90" s="1"/>
  <c r="B117" i="90" s="1"/>
  <c r="B118" i="90" s="1"/>
  <c r="B119" i="90" s="1"/>
  <c r="B120" i="90" s="1"/>
  <c r="B121" i="90" s="1"/>
  <c r="B123" i="90" s="1"/>
  <c r="D16" i="88"/>
  <c r="H16" i="88" s="1"/>
  <c r="D20" i="88"/>
  <c r="H20" i="88" s="1"/>
  <c r="D22" i="88"/>
  <c r="H22" i="88" s="1"/>
  <c r="E7" i="83"/>
  <c r="B76" i="81"/>
  <c r="B89" i="81" s="1"/>
  <c r="B40" i="90" l="1"/>
  <c r="D18" i="88"/>
  <c r="H18" i="88" s="1"/>
  <c r="H24" i="88" s="1"/>
  <c r="B104" i="81"/>
  <c r="B119" i="81" l="1"/>
  <c r="B41" i="90"/>
  <c r="E17" i="83"/>
  <c r="E21" i="83" s="1"/>
  <c r="E13" i="2" s="1"/>
  <c r="B42" i="90" l="1"/>
  <c r="D12" i="81" l="1"/>
  <c r="H12" i="81" s="1"/>
  <c r="D10" i="81"/>
  <c r="H10" i="81" s="1"/>
  <c r="D8" i="81"/>
  <c r="H8" i="81" s="1"/>
  <c r="B9" i="2"/>
  <c r="H85" i="80"/>
  <c r="H83" i="80"/>
  <c r="H82" i="80"/>
  <c r="H81" i="80"/>
  <c r="H76" i="80"/>
  <c r="H79" i="80"/>
  <c r="H77" i="80"/>
  <c r="H75" i="80"/>
  <c r="H74" i="80"/>
  <c r="H65" i="80"/>
  <c r="H62" i="80"/>
  <c r="H61" i="80"/>
  <c r="H54" i="80"/>
  <c r="H52" i="80"/>
  <c r="H51" i="80"/>
  <c r="H50" i="80"/>
  <c r="H49" i="80"/>
  <c r="H48" i="80"/>
  <c r="H44" i="80"/>
  <c r="H43" i="80"/>
  <c r="H42" i="80"/>
  <c r="H41" i="80"/>
  <c r="H31" i="80"/>
  <c r="H29" i="80"/>
  <c r="H28" i="80"/>
  <c r="H14" i="81" l="1"/>
  <c r="E15" i="2" s="1"/>
  <c r="B46" i="90"/>
  <c r="B47" i="90" s="1"/>
  <c r="G95" i="80"/>
  <c r="H93" i="80"/>
  <c r="H92" i="80"/>
  <c r="H91" i="80"/>
  <c r="B91" i="80"/>
  <c r="B92" i="80" s="1"/>
  <c r="G87" i="80"/>
  <c r="H72" i="80"/>
  <c r="H71" i="80"/>
  <c r="B71" i="80"/>
  <c r="G67" i="80"/>
  <c r="H60" i="80"/>
  <c r="B60" i="80"/>
  <c r="G56" i="80"/>
  <c r="H40" i="80"/>
  <c r="B40" i="80"/>
  <c r="G35" i="80"/>
  <c r="H33" i="80"/>
  <c r="H27" i="80"/>
  <c r="H25" i="80"/>
  <c r="H24" i="80"/>
  <c r="B24" i="80"/>
  <c r="B25" i="80" s="1"/>
  <c r="D6" i="80"/>
  <c r="C1" i="80"/>
  <c r="H167" i="72"/>
  <c r="H166" i="72"/>
  <c r="H165" i="72"/>
  <c r="H164" i="72"/>
  <c r="H157" i="72"/>
  <c r="H155" i="72"/>
  <c r="H153" i="72"/>
  <c r="H152" i="72"/>
  <c r="H151" i="72"/>
  <c r="H149" i="72"/>
  <c r="H146" i="72"/>
  <c r="H145" i="72"/>
  <c r="H144" i="72"/>
  <c r="H143" i="72"/>
  <c r="H142" i="72"/>
  <c r="H141" i="72"/>
  <c r="H140" i="72"/>
  <c r="H139" i="72"/>
  <c r="H131" i="72"/>
  <c r="H130" i="72"/>
  <c r="H118" i="72"/>
  <c r="H113" i="72"/>
  <c r="H112" i="72"/>
  <c r="H111" i="72"/>
  <c r="H110" i="72"/>
  <c r="H104" i="72"/>
  <c r="H90" i="72"/>
  <c r="H89" i="72"/>
  <c r="H88" i="72"/>
  <c r="H87" i="72"/>
  <c r="H86" i="72"/>
  <c r="H84" i="72"/>
  <c r="H83" i="72"/>
  <c r="H78" i="72"/>
  <c r="H77" i="72"/>
  <c r="H66" i="72"/>
  <c r="H65" i="72"/>
  <c r="H63" i="72"/>
  <c r="H60" i="72"/>
  <c r="H59" i="72"/>
  <c r="H58" i="72"/>
  <c r="H57" i="72"/>
  <c r="H56" i="72"/>
  <c r="H52" i="72"/>
  <c r="H51" i="72"/>
  <c r="H50" i="72"/>
  <c r="H49" i="72"/>
  <c r="H46" i="72"/>
  <c r="H45" i="72"/>
  <c r="H44" i="72"/>
  <c r="H43" i="72"/>
  <c r="H42" i="72"/>
  <c r="H41" i="72"/>
  <c r="H35" i="72"/>
  <c r="H34" i="72"/>
  <c r="H33" i="72"/>
  <c r="H32" i="72"/>
  <c r="H29" i="72"/>
  <c r="H28" i="72"/>
  <c r="D10" i="90" l="1"/>
  <c r="H10" i="90" s="1"/>
  <c r="D14" i="90"/>
  <c r="H14" i="90" s="1"/>
  <c r="D12" i="90"/>
  <c r="H12" i="90" s="1"/>
  <c r="D8" i="90"/>
  <c r="H8" i="90" s="1"/>
  <c r="G16" i="80"/>
  <c r="C9" i="2"/>
  <c r="B72" i="80"/>
  <c r="B61" i="80"/>
  <c r="B62" i="80" s="1"/>
  <c r="H95" i="80"/>
  <c r="B41" i="80"/>
  <c r="H67" i="80"/>
  <c r="H87" i="80"/>
  <c r="H56" i="80"/>
  <c r="H35" i="80"/>
  <c r="H6" i="80" s="1"/>
  <c r="B4" i="80"/>
  <c r="B93" i="80"/>
  <c r="B65" i="80" l="1"/>
  <c r="H16" i="90"/>
  <c r="E11" i="2" s="1"/>
  <c r="B74" i="80"/>
  <c r="B75" i="80" s="1"/>
  <c r="B42" i="80"/>
  <c r="B27" i="80"/>
  <c r="B7" i="2"/>
  <c r="B76" i="80" l="1"/>
  <c r="B43" i="80"/>
  <c r="B44" i="80" s="1"/>
  <c r="B28" i="80"/>
  <c r="B29" i="80" s="1"/>
  <c r="B77" i="80" l="1"/>
  <c r="B79" i="80" s="1"/>
  <c r="B46" i="80"/>
  <c r="B31" i="80"/>
  <c r="H123" i="72"/>
  <c r="H121" i="72"/>
  <c r="H116" i="72"/>
  <c r="H109" i="72"/>
  <c r="H107" i="72"/>
  <c r="H103" i="72"/>
  <c r="H92" i="72"/>
  <c r="B26" i="72"/>
  <c r="B81" i="80" l="1"/>
  <c r="B82" i="80" s="1"/>
  <c r="B83" i="80" s="1"/>
  <c r="B85" i="80" s="1"/>
  <c r="B48" i="80"/>
  <c r="B33" i="80"/>
  <c r="B27" i="72"/>
  <c r="B49" i="80" l="1"/>
  <c r="B28" i="72"/>
  <c r="C13" i="6"/>
  <c r="C12" i="6"/>
  <c r="B50" i="80" l="1"/>
  <c r="B51" i="80" s="1"/>
  <c r="B52" i="80" s="1"/>
  <c r="B29" i="72"/>
  <c r="B54" i="80" l="1"/>
  <c r="B32" i="72"/>
  <c r="H36" i="73"/>
  <c r="H43" i="73" s="1"/>
  <c r="C1" i="73"/>
  <c r="C17" i="2" s="1"/>
  <c r="B33" i="72" l="1"/>
  <c r="B34" i="72" s="1"/>
  <c r="G12" i="73"/>
  <c r="B4" i="73"/>
  <c r="D6" i="73" l="1"/>
  <c r="H6" i="73" s="1"/>
  <c r="B35" i="72"/>
  <c r="B36" i="72" l="1"/>
  <c r="B37" i="72" l="1"/>
  <c r="B38" i="72" s="1"/>
  <c r="B39" i="72" s="1"/>
  <c r="B41" i="72" s="1"/>
  <c r="B42" i="72" s="1"/>
  <c r="B43" i="72" s="1"/>
  <c r="B44" i="72" s="1"/>
  <c r="B45" i="72" s="1"/>
  <c r="B46" i="72" s="1"/>
  <c r="B48" i="72" s="1"/>
  <c r="B49" i="72" s="1"/>
  <c r="B50" i="72" s="1"/>
  <c r="B51" i="72" s="1"/>
  <c r="B52" i="72" s="1"/>
  <c r="B53" i="72" s="1"/>
  <c r="B54" i="72" s="1"/>
  <c r="B56" i="72" s="1"/>
  <c r="B57" i="72" s="1"/>
  <c r="B58" i="72" s="1"/>
  <c r="B59" i="72" s="1"/>
  <c r="B60" i="72" s="1"/>
  <c r="B63" i="72" s="1"/>
  <c r="B65" i="72" s="1"/>
  <c r="B66" i="72" s="1"/>
  <c r="D14" i="80" l="1"/>
  <c r="H14" i="80" s="1"/>
  <c r="D10" i="80" l="1"/>
  <c r="H10" i="80" s="1"/>
  <c r="D8" i="80"/>
  <c r="H8" i="80" s="1"/>
  <c r="D12" i="80"/>
  <c r="H12" i="80" s="1"/>
  <c r="H16" i="80" l="1"/>
  <c r="E9" i="2" s="1"/>
  <c r="G169" i="72" l="1"/>
  <c r="G160" i="72"/>
  <c r="H150" i="72"/>
  <c r="H138" i="72"/>
  <c r="B138" i="72"/>
  <c r="G133" i="72"/>
  <c r="H129" i="72"/>
  <c r="B129" i="72"/>
  <c r="G125" i="72"/>
  <c r="H101" i="72"/>
  <c r="H99" i="72"/>
  <c r="B99" i="72"/>
  <c r="B101" i="72" s="1"/>
  <c r="G94" i="72"/>
  <c r="H82" i="72"/>
  <c r="H80" i="72"/>
  <c r="H75" i="72"/>
  <c r="H74" i="72"/>
  <c r="H73" i="72"/>
  <c r="H72" i="72"/>
  <c r="B72" i="72"/>
  <c r="G68" i="72"/>
  <c r="H54" i="72"/>
  <c r="H53" i="72"/>
  <c r="H48" i="72"/>
  <c r="H39" i="72"/>
  <c r="H38" i="72"/>
  <c r="H37" i="72"/>
  <c r="H36" i="72"/>
  <c r="H27" i="72"/>
  <c r="H26" i="72"/>
  <c r="D6" i="72"/>
  <c r="C1" i="72"/>
  <c r="C7" i="2" s="1"/>
  <c r="B164" i="72" l="1"/>
  <c r="B165" i="72" s="1"/>
  <c r="B139" i="72"/>
  <c r="B140" i="72" s="1"/>
  <c r="B130" i="72"/>
  <c r="H94" i="72"/>
  <c r="H125" i="72"/>
  <c r="H133" i="72"/>
  <c r="H68" i="72"/>
  <c r="H6" i="72" s="1"/>
  <c r="H169" i="72"/>
  <c r="B4" i="72"/>
  <c r="C11" i="6"/>
  <c r="G18" i="72"/>
  <c r="B73" i="72"/>
  <c r="B74" i="72" s="1"/>
  <c r="B103" i="72"/>
  <c r="B104" i="72" s="1"/>
  <c r="B166" i="72" l="1"/>
  <c r="B141" i="72"/>
  <c r="B131" i="72"/>
  <c r="B107" i="72"/>
  <c r="B109" i="72" s="1"/>
  <c r="B75" i="72"/>
  <c r="B167" i="72" l="1"/>
  <c r="B142" i="72"/>
  <c r="B110" i="72"/>
  <c r="B111" i="72" s="1"/>
  <c r="B112" i="72" s="1"/>
  <c r="B113" i="72" s="1"/>
  <c r="B77" i="72"/>
  <c r="B143" i="72" l="1"/>
  <c r="B144" i="72" s="1"/>
  <c r="B78" i="72"/>
  <c r="B80" i="72" s="1"/>
  <c r="B116" i="72"/>
  <c r="B118" i="72" s="1"/>
  <c r="B145" i="72" l="1"/>
  <c r="B146" i="72" s="1"/>
  <c r="B149" i="72" s="1"/>
  <c r="B121" i="72"/>
  <c r="B123" i="72" s="1"/>
  <c r="B82" i="72"/>
  <c r="B150" i="72" l="1"/>
  <c r="B151" i="72" s="1"/>
  <c r="B152" i="72" s="1"/>
  <c r="B153" i="72" s="1"/>
  <c r="B155" i="72" s="1"/>
  <c r="B157" i="72" s="1"/>
  <c r="B83" i="72"/>
  <c r="B84" i="72" s="1"/>
  <c r="B86" i="72" s="1"/>
  <c r="B87" i="72" s="1"/>
  <c r="B88" i="72" s="1"/>
  <c r="B89" i="72" s="1"/>
  <c r="B90" i="72" l="1"/>
  <c r="B92" i="72" s="1"/>
  <c r="D12" i="72" l="1"/>
  <c r="H12" i="72" s="1"/>
  <c r="D10" i="72"/>
  <c r="H10" i="72" s="1"/>
  <c r="D16" i="72"/>
  <c r="H16" i="72" s="1"/>
  <c r="D8" i="72"/>
  <c r="H8" i="72" s="1"/>
  <c r="D14" i="72"/>
  <c r="H14" i="72" s="1"/>
  <c r="H18" i="72" l="1"/>
  <c r="E7" i="2" s="1"/>
  <c r="D10" i="73"/>
  <c r="H10" i="73" s="1"/>
  <c r="D8" i="73"/>
  <c r="H8" i="73" s="1"/>
  <c r="H12" i="73" l="1"/>
  <c r="E17" i="2" s="1"/>
  <c r="E19" i="2" s="1"/>
  <c r="E21" i="2" s="1"/>
  <c r="E23" i="2" s="1"/>
  <c r="E25" i="2" l="1"/>
  <c r="E27" i="2" s="1"/>
</calcChain>
</file>

<file path=xl/sharedStrings.xml><?xml version="1.0" encoding="utf-8"?>
<sst xmlns="http://schemas.openxmlformats.org/spreadsheetml/2006/main" count="1801" uniqueCount="679">
  <si>
    <t>Nivo</t>
  </si>
  <si>
    <t>Normativ</t>
  </si>
  <si>
    <t>Opis dela</t>
  </si>
  <si>
    <t>Enota</t>
  </si>
  <si>
    <t>Količina</t>
  </si>
  <si>
    <t>Cena / enoto</t>
  </si>
  <si>
    <t>Vrednost</t>
  </si>
  <si>
    <t>ODVODNJAVANJE</t>
  </si>
  <si>
    <t>TUJE STORITVE</t>
  </si>
  <si>
    <t>SKUPNA REKAPITULACIJA</t>
  </si>
  <si>
    <t>SKUPAJ EUR</t>
  </si>
  <si>
    <t xml:space="preserve">DDV </t>
  </si>
  <si>
    <t>SKUPAJ EUR Z DDV</t>
  </si>
  <si>
    <t>Vrednosti so v EUR!</t>
  </si>
  <si>
    <t>Vrednosti so v EUR brez DDV!</t>
  </si>
  <si>
    <t>OPOMBE</t>
  </si>
  <si>
    <t>Opomba 1:</t>
  </si>
  <si>
    <t>Ponudnik sestavi ponudbeni predračun tako, da vnese cene na enoto v EUR brez DDV v stolpec »Cena/enoto« za vse navedene postavke. Vnos cen je omejen na dve decimalni mesti. Vse ostale celice so zaklenjene in morajo ostati nespremenjene.</t>
  </si>
  <si>
    <t>Opomba 2:</t>
  </si>
  <si>
    <t>Opomba 3:</t>
  </si>
  <si>
    <t>V primeru odkritja in odprave računskih napak se temu ustrezno spremeni tudi nominalna vrednost nepredvidenih del, ki je izražena v odstotku (enota mere je odstotek) od skupne vrednosti vseh ostalih postavk brez DDV.</t>
  </si>
  <si>
    <t>Opomba 4:</t>
  </si>
  <si>
    <t>GRADBENI IN POSEBNI ODPADKI: Izvajalec za vse produkte rušitvenih del in izkope ter odstranitve posebnih odpadkov sam priskrbi potrebno deponijo in plača vse spremljajoče stroške. Z vsemi odpadki je potrebno ravnati v skladu z načrtom rušitvenih del in elaboratom ravnanja z gradbenimi odpadki ter Uredbo o odpadkih, ki nastanejo pri gradbenih delih.</t>
  </si>
  <si>
    <t>kos</t>
  </si>
  <si>
    <t>m2</t>
  </si>
  <si>
    <t>m3</t>
  </si>
  <si>
    <t>SKUPAJ Z NEPREDVIDENIMI DELI</t>
  </si>
  <si>
    <t>Ponudnik mora vpisati svoje ponudbene cene brez DDV v vse postavke ponudbenega predračuna. Postavka brez označene cene ne bo plačana, naročnik pa bo smatral, da je upoštevana v okviru ostalih izpolnjenih pozicij.</t>
  </si>
  <si>
    <t>Na zavihku "Rekapitaulacija" program sam doda 10% za nepredvidena dela. Obračun nepredvidenih del je po dejanskih stroških</t>
  </si>
  <si>
    <t>Opomba 5:</t>
  </si>
  <si>
    <t>V ENOTNIH CENAH MORAJO  BITI ZAJETI STROŠKI:</t>
  </si>
  <si>
    <t xml:space="preserve">Vse ostale površine, ki jih bo izvajalec potreboval za gradnjo in za organizacijo gradbišč, si bo moral priskbeti sam na svoje stroške.   </t>
  </si>
  <si>
    <t>Izvajalec je dolžan izvesti vsa dela kvalitetno, v skladu s predpisi, projektom, tehničnimi pogoji in v skladu z dobro gradbeno prakso.</t>
  </si>
  <si>
    <t>Izvajalec mora v enotnih cenah upoštevati naslednje stroške, v kolikor le-ti niso upoštevani v posebnih postavkah:</t>
  </si>
  <si>
    <t>- vse stroške v zvezi z začasnim odvozom, deponiranjem in vračanjem izkopanega materiala na mestih, kjer ga ne bo možno deponirati na gradbišču;</t>
  </si>
  <si>
    <t>- vse stroške za postavitev gradbišča, gradbiščnih objektov, ureditev začasnih deponij, tekoče vzdrževanje in odstranitev gradbišča;</t>
  </si>
  <si>
    <t>- deponije si zagotavlja izvajalec sam na lastne stroške;</t>
  </si>
  <si>
    <t>- vse stroške za sanacijo in kultiviranje površin delovnega pasu in gradbiščnih površin po odstranitvi objektov;</t>
  </si>
  <si>
    <t>- vse stroške v zvezi s transporti po javnih poteh in cestah: morebitne odškodnine, morebitne sanacije cestišč zaradi poškodb med gradnjo itd.</t>
  </si>
  <si>
    <t>- vsi stroški za zagotavljanje varnosti in zdravja pri delu, zlasti stroške za vsa dela, ki izhajajo iz zahtev Varnostnega načrta</t>
  </si>
  <si>
    <t>- stroški odvoda meteorne vode iz gradbene jame in vode, ki se izceja iz bočnih strani izkopa, če je potrebno</t>
  </si>
  <si>
    <t xml:space="preserve">- vsa črpanja vode in ureditev  začasnega odvodnajvanja  z črpanjem obstoječe kanalizacije </t>
  </si>
  <si>
    <t>- stroški dela v kampadah zaradi oteženih geoloških razmer</t>
  </si>
  <si>
    <t>- stroški dela v nagnjenem terenu</t>
  </si>
  <si>
    <t>- stroški oteženega izkopa v mokrem terenu, izkop v vodi, prekop potokov itd.</t>
  </si>
  <si>
    <t xml:space="preserve">Dobava, montaža, uporaba in demontaža varovalnega opaža jarka v vertikalnem izkopu. </t>
  </si>
  <si>
    <t>3.</t>
  </si>
  <si>
    <t>I.</t>
  </si>
  <si>
    <t>1.</t>
  </si>
  <si>
    <t>2.</t>
  </si>
  <si>
    <t>4.</t>
  </si>
  <si>
    <t>m</t>
  </si>
  <si>
    <t>V.</t>
  </si>
  <si>
    <t>5.</t>
  </si>
  <si>
    <t>m1</t>
  </si>
  <si>
    <t>II.</t>
  </si>
  <si>
    <t>kg</t>
  </si>
  <si>
    <t>III.</t>
  </si>
  <si>
    <t>IV.</t>
  </si>
  <si>
    <t>Pri zemeljskih delih je uporabljena kategorizacija v skladu z Dopolnili splošnih in tehničnih pogojev IV. knjiga (2001).</t>
  </si>
  <si>
    <t xml:space="preserve"> V postavkah kjer zemeljska dela niso posebej zavedena so le ta zajeta v sklopu osnovnih postavk za zemeljska dela.</t>
  </si>
  <si>
    <t>- vse stroške za pridobitev začasnih površin za gradnjo izven delovnega pasu (soglasja, odškodnine, itd.);</t>
  </si>
  <si>
    <t>Vsi izkopi, prevozi in zasipi se obračunavajo v raščenem stanju oziroma vgrajenem.</t>
  </si>
  <si>
    <t>Izvajalec mora tekom gradnje zagotoviti dostope do okoliških stanovanjskih objektov.</t>
  </si>
  <si>
    <t>1.1.</t>
  </si>
  <si>
    <t>1.2.</t>
  </si>
  <si>
    <t>6.</t>
  </si>
  <si>
    <t>7.</t>
  </si>
  <si>
    <t>Projektantski nadzor</t>
  </si>
  <si>
    <t>ur</t>
  </si>
  <si>
    <t>Izdelava projektne dokumentacije za projekt izvedenih del</t>
  </si>
  <si>
    <t>1.3.</t>
  </si>
  <si>
    <t>2.1.</t>
  </si>
  <si>
    <t>2.2.</t>
  </si>
  <si>
    <t>2.4.</t>
  </si>
  <si>
    <t>2.5.</t>
  </si>
  <si>
    <t>2.9.</t>
  </si>
  <si>
    <t>VOZIŠČE KONSTRUKCIJE</t>
  </si>
  <si>
    <t>3.1.</t>
  </si>
  <si>
    <t>NOSILNE PLASTI</t>
  </si>
  <si>
    <t>ROBNI ELEMENTI VOZIŠČ</t>
  </si>
  <si>
    <t>3.5.</t>
  </si>
  <si>
    <t>3.6.</t>
  </si>
  <si>
    <t>BANKINE</t>
  </si>
  <si>
    <t>OPREMA CEST</t>
  </si>
  <si>
    <t>6.1.</t>
  </si>
  <si>
    <t>6.2.</t>
  </si>
  <si>
    <t>OZNAČBE NA VOZIŠČU</t>
  </si>
  <si>
    <t>7.9.</t>
  </si>
  <si>
    <t>PREDDELA</t>
  </si>
  <si>
    <t>4.1.</t>
  </si>
  <si>
    <t>Geotehnični nadzor</t>
  </si>
  <si>
    <t>6.3.</t>
  </si>
  <si>
    <t>GRADBENA IN OBRTNIŠKA DELA</t>
  </si>
  <si>
    <t>POKONČNA OPREMA CEST</t>
  </si>
  <si>
    <t>OPREMA ZA VODENJE PROMETA</t>
  </si>
  <si>
    <t>OSTALA PREDDELA</t>
  </si>
  <si>
    <t>IZKOPI</t>
  </si>
  <si>
    <t>PREVOZI, RAZPROSTIRANJE IN UREDITEV DEPONIJ MATERIALA</t>
  </si>
  <si>
    <t>GEODETSKA DELA</t>
  </si>
  <si>
    <t>GLOBINSKO ODVODNJAVANJE - KANALIZACIJA</t>
  </si>
  <si>
    <t>4.4.</t>
  </si>
  <si>
    <t>JAŠKI</t>
  </si>
  <si>
    <t>4.5.</t>
  </si>
  <si>
    <t>PREPUSTI</t>
  </si>
  <si>
    <t>ČIŠČENJE TERENA</t>
  </si>
  <si>
    <t>PLANUM TEMELJNIH TAL</t>
  </si>
  <si>
    <t>BREŽINE IN ZELENICE</t>
  </si>
  <si>
    <t>NASIPI , KLINI, ZASIPI, POSTELJICA IN GLINASTI NABOJ</t>
  </si>
  <si>
    <t>4.3.</t>
  </si>
  <si>
    <t>TESARSKA DELA</t>
  </si>
  <si>
    <t>VI.</t>
  </si>
  <si>
    <t>POVRŠINSKO ODVODNJAVANJE</t>
  </si>
  <si>
    <t>GLOBINSKO ODVODNJAVANJE - DRENAŽE</t>
  </si>
  <si>
    <t>4.2.</t>
  </si>
  <si>
    <t>OPREMA ZA ZAVAROVANJE PROMETA</t>
  </si>
  <si>
    <t>1.2.1.</t>
  </si>
  <si>
    <t>3.5.2.</t>
  </si>
  <si>
    <t>Postavitev in zavarovanje prečnega profila ostale javne ceste v hribovitem terenu</t>
  </si>
  <si>
    <t>Izdelava jaška iz cementnega betona, krožnega prereza s premerom 100 cm, globokega 1,5 do 2,0 m</t>
  </si>
  <si>
    <t>PRESKUSI, NADZOR, TEHNIČNA DOKUMENTACIJA</t>
  </si>
  <si>
    <t>Zavarovanje gradbišča v času gradnje z delno zaporo prometa v skladu z elaboratom začasne prometne ureditve (zagotoviti dostop za intervencijo) in usmerjanjem z ustrezno signalizacijo. Postavitev, vzdrževanje in odstranitev cestne zapore. Obračun zapore se bo izvedel po dejanskih stroških. Zapora velja za celoten čas gradnje.</t>
  </si>
  <si>
    <t>ure</t>
  </si>
  <si>
    <t>Opomba:
Popis del je izdelan na osnovi Splošnih tehničnih pogojev ter Popisa del in posebnih tehničnih pogojev za preddela, zemeljska dela, voziščne konstrukcije, odvodnjavanje, gradbena in obrtniška dela ter opremo cest (tender SCS YU ISBN 86-81171 iz leta 1989 in dopolnitve) oz. sprejetih TSC (TSC 09.000 : 2006), ki urejajo posamezna področja gradnje cest.</t>
  </si>
  <si>
    <t xml:space="preserve">Obnova in zavarovanje zakoličbe osi trase ostale javne ceste v gričevnatem terenu </t>
  </si>
  <si>
    <t>km</t>
  </si>
  <si>
    <t>Obnova in zavarovanje zakoličbe trase komunalni vodov v hribovitem terenu</t>
  </si>
  <si>
    <t>Odstranitev  grmovja, dreves, vej in panjev</t>
  </si>
  <si>
    <t>Odstranitev grmovja in dreves z debli premera do 10cm ter vej na gosto porasli površini - ročno, vključno z nakladanjem in odvozom na trajno deponijo s plačilom ustreznih pristojbin</t>
  </si>
  <si>
    <t>Posek in odstranitev drevesa z deblom premera 11 do 30 cm ter ostranitev vej, vključno z nakladanjem in odvozom na trajno deponijo s plačilom ustreznih pristojbin.</t>
  </si>
  <si>
    <t>Posek in odstranitev drevesa z deblom premera 30 do 50 cm ter ostranitev vej, vključno z nakladanjem in odvozom na trajno deponijo s plačilom ustreznih pristojbin.</t>
  </si>
  <si>
    <t>Posek in odstranitev drevesa z deblom premera nad 50 cm ter ostranitev vej, vključno z nakladanjem in odvozom na trajno deponijo s plačilom ustreznih pristojbin.</t>
  </si>
  <si>
    <t>1.2.3.</t>
  </si>
  <si>
    <t xml:space="preserve">Porušitev in odstranitev voziščnih konstrukcij </t>
  </si>
  <si>
    <t>Odkop humuzirane/zatravljene bankine, široke nad 1,00m</t>
  </si>
  <si>
    <t>Porušitev in odstranitev asfaltne plasti v debelini nad 10cm (material se predela in ponovno vgradi v nevezano nosilno plast, lahko se rezka ali drobi v drobilnici)</t>
  </si>
  <si>
    <t>Rezanje asfaltne plasti s talno dimantno žago, debeline 11 do 15cm</t>
  </si>
  <si>
    <t>ZEMELJSKA DELA</t>
  </si>
  <si>
    <t>Površinski izkop plodne zemljine, debeline 15cm - 1.kategorije - strojno z nakladanjem</t>
  </si>
  <si>
    <t xml:space="preserve">Široki izkop mehke kamnine - 4. kategorije -  z nakladanjem </t>
  </si>
  <si>
    <t xml:space="preserve">Široki izkop mehke kamnine - 5. kategorije -  z nakladanjem </t>
  </si>
  <si>
    <t>Ureditev planuma temeljnih tal vezljive/zrnate zemljine - 3.kategorije</t>
  </si>
  <si>
    <t>2.3.</t>
  </si>
  <si>
    <t>LOČILNE, DRENAŽNE IN FILTRSKE PLASTI TER DELOVNI PLATO</t>
  </si>
  <si>
    <t xml:space="preserve">Dobava in vgraditev geotekstilije za ločilno plast (po načrtu) natezna trdnost nad 14 do 16 kN/m2 </t>
  </si>
  <si>
    <t>24 117</t>
  </si>
  <si>
    <t>Izdelava nasipa iz zrante kamnine - 3. kategorije z dobavo iz kamnoloma (0/125)</t>
  </si>
  <si>
    <t>24 474</t>
  </si>
  <si>
    <t>Izdelava posteljice iz zmrzlinsko odpornih drobljenih kamnitih zrn v debelini 30 cm (dobavo iz kamnoloma; 0/63mm za potrebe izdelave kamnite grede)</t>
  </si>
  <si>
    <t>Biotorkret z nastiljem na brežinah in zaščita z mrežami (naklon 3:2)</t>
  </si>
  <si>
    <t xml:space="preserve">Dobava, vrtanje, vgraditev, (rahlo) prednapenjanje in injektiranje pasivnega geotehničnega sidra IBO R32/360, dolžine 6,0-12m (v ceni postavke upoštevati vse stroške in material za izvedbo sidra vključno z dobavo, vgradnjo, napenjanjem, ustreznim spojnim materialom, poročila, certifikati...). </t>
  </si>
  <si>
    <t>Dobava in vgraditev podložnega cementnega betona C12/16 v prerez do 0,15 m3/m2</t>
  </si>
  <si>
    <t>Dobava in vgraditev predizdelanih AB sidrnih blokov, iz ojačenega cementnega betona C30/37 XC4; XD3; PVII armatura t=65kg</t>
  </si>
  <si>
    <t>29 124</t>
  </si>
  <si>
    <t>3.1.1.</t>
  </si>
  <si>
    <t>Nevezane nosilne plasti</t>
  </si>
  <si>
    <t>Izdelava nevezane nosilne plasti enakomerno zrnatega drobljenca iz kamnine v deb. od 20 cm do 30 cm  –  CESTA</t>
  </si>
  <si>
    <t>Izdelava nevezane nosilne plasti enakomerno zrnatega drobljenca iz sekundarih surovin (drobljenega ali rezkanega asfalta) - v ceni je všteta vgranja predhodno rezkanega/drobljenega asfalta</t>
  </si>
  <si>
    <t>3.1.4.</t>
  </si>
  <si>
    <t>Asfaltne nosilne plasti - Asphalt concrete - base (AC base)</t>
  </si>
  <si>
    <t>Izdelava nosilne plasti bituminizirane zmesi AC 22 base B50/70 A3/Z5 v debelini 9 cm - CESTA</t>
  </si>
  <si>
    <t>3.2.</t>
  </si>
  <si>
    <t>OBRABNE IN ZAPORNE PLASTI</t>
  </si>
  <si>
    <t>3.2.1.</t>
  </si>
  <si>
    <t>Nevezane obrabne plasti</t>
  </si>
  <si>
    <t>3.2.2.</t>
  </si>
  <si>
    <t>Izdelava obrabne in zaporne plasti bituminizirane zmesi AC 11 surf B50/70 A3/Z2 v debelini 4 cm - CESTA</t>
  </si>
  <si>
    <t>Izdelava obrabne in zaporne plasti bituminizirane zmesi AC 11 surf B50/70 A3/Z2 v debelini 4 cm - CESTA (prilagoditev na obstoječe-rezkani del)</t>
  </si>
  <si>
    <t>3.2.4.</t>
  </si>
  <si>
    <t>Vezane obrabne in zaporne plasti - površinske prevleke</t>
  </si>
  <si>
    <t>Asfaltne obrabne in zaporne plasti - bitumenski betoni - Asphalt concrete-surface (AC surf)</t>
  </si>
  <si>
    <t>Čiščenje asfalta in pobrizg s polimerno bitumensko emulzijo do 0,30 kg/m2</t>
  </si>
  <si>
    <t>Robniki</t>
  </si>
  <si>
    <t xml:space="preserve">Dobava in vgraditev predfabriciranega dvignjenega robnika iz cementnega betona s prerezom 15/25 cm </t>
  </si>
  <si>
    <t>Izdelava bankine iz drobljenca, široke do 1,5m</t>
  </si>
  <si>
    <t>Izdelava temelja iz cementnega betonaC 12/15, globine 80 cm, premera 40 cm</t>
  </si>
  <si>
    <t>61 422</t>
  </si>
  <si>
    <t>61 724</t>
  </si>
  <si>
    <t>62 122</t>
  </si>
  <si>
    <t>62 252</t>
  </si>
  <si>
    <t>Doplačilo za izdelavo prekinjenih črt (5121)</t>
  </si>
  <si>
    <t>Izdelava tankoslojne prečne in ostalih označb na vozišču z enokomponentno belo barvo, vključno 250 g/m2 posipa z drobci / kroglicami stekla, strojno, debelina plasti suhe snovi 250 mm, površina označbe nad 1,5 m2, širina 50 cm (5211-stop črta)</t>
  </si>
  <si>
    <t>Dobava in pritrditev HDPE smernika, ki je dodatno UV stabilizirano po postopku brizganja, z votlim prerezom. Barva smernika je bela. Svetlobni odbojniki so vgreznjeni v telo smernika. Dolžina smernika je 120mm. Na zunanjo stran smernika se namesti tudi svetlobne odsevnike za preprečevanje prehoda divjadi čez cesto.</t>
  </si>
  <si>
    <t>Dobava in vgraditev jeklene varnostne ograje, vključno vse elemente, za nivo zadrževanja H1 in za delovno širino W4.</t>
  </si>
  <si>
    <t>Izdelava navodil za obratovanje in vzdrževanje in obrazcev za vpis v BCP</t>
  </si>
  <si>
    <t>Obnova in zavarovanje zakoličbe trase komunalnih vodov v ravninskem terenu (MET.KAN., JR omr., NN omr.., TK omr., VODOVOD)</t>
  </si>
  <si>
    <t>11 141</t>
  </si>
  <si>
    <t>Obnova in zavarovanje zakoličbe osi vodotoka</t>
  </si>
  <si>
    <t>11 231</t>
  </si>
  <si>
    <t>Postavitev in zavarovanje zakoličbe trase komunalnih vodov (meteorna kanalizacija, prepusti) v ravninskem terenu</t>
  </si>
  <si>
    <t>11 234</t>
  </si>
  <si>
    <t>Postavitev in zavarovanje zakoličbe trase jarkov in kanalet v ravninskem terenu</t>
  </si>
  <si>
    <t>11 241</t>
  </si>
  <si>
    <t>Postavitev in zavarovanje prečnega profila vodotoka</t>
  </si>
  <si>
    <t>Postavitev in zavarovanje prečnega profila za komunalne vode v ravninskem terenu</t>
  </si>
  <si>
    <t>1.2.4.</t>
  </si>
  <si>
    <t xml:space="preserve">Porušitev in odstranitev objektov </t>
  </si>
  <si>
    <t>1.3.3.</t>
  </si>
  <si>
    <t>Začasni objekti</t>
  </si>
  <si>
    <t>Organizacija gradbišča - postavitev začasnih objektov (cestna dela)</t>
  </si>
  <si>
    <t>Organizacija gradbišča - odstranitev začasnih objektov (cestna dela)</t>
  </si>
  <si>
    <t>Izkop vezljive zemljine/zrnate kamnine – 3. kategorije za temelje, kanalske rove, prepuste, jaške in drenaže, širine do 1,0 m in globine do 1,0 m – strojno, planiranje dna ročno</t>
  </si>
  <si>
    <t>Izkop mehke kamnine – 4. kategorije za temelje, kanalske rove, prepuste, jaške in drenaže, širine do 1,0 m in globine do 1,0 m</t>
  </si>
  <si>
    <t>Izkop trde kamnine – 5. kategorije za temelje, kanalske rove, prepuste, jaške in drenaže, širine do 1,0 m in globine do 1,0 m</t>
  </si>
  <si>
    <t>Izkop vezljive zemljine/zrnate kamnine – 3. kategorije za odvodne jarke in kanalete</t>
  </si>
  <si>
    <t>Dobava in vgradnja drobljenca 8/16mm za posteljico in obsip cevi do višine 30cm nad temenom cevi. Natančnost izdelave posteljice je ± 1cm</t>
  </si>
  <si>
    <t>Dobava in zasip kanalskega rova s tamponskim drobljencem iz kamnine 0/32mm, ter komprimiranje v plasteh po 20cm.
(80% celotnega zasipa)</t>
  </si>
  <si>
    <t>Dobava in zasip kanalskega rova z materialom od izkopa, ter komprimiranje v plasteh po 20cm. (20% celotnega zasipa)</t>
  </si>
  <si>
    <t xml:space="preserve">Dobava in polaganje prefabriciranih trapeznih betonskih kanalet širine dna  b=30cm, višine 25cm. Kanalete se polagajo na sloj podložnega betona C12/15 debeline 10 cm. V stik se vgradi profil iz poliuretanske pene 6mm, potem se stik zapolni z tesnilno maso na bazi poliuretana. </t>
  </si>
  <si>
    <t>Izdelava vzdolžne in prečne drenaže, globine do 1m, iz cevi iz plastičnih mas, dvoslojnih rebrastih PEHD cevi DN160, vgrajenih na podložno plast iz cementnega betona-obbetoniranih, odprtine za vstop vode so porazdeljene po temenskem krožnem obodu cevi znotraj 120 stopinjskega središčnega kota.</t>
  </si>
  <si>
    <t>Zasip cevne drenaže z zmesjo kamnitih zrn 8/16, obvito z geosintetikom g=105g/m2,  0,1 do 0,2 m3/m1, po načrtu</t>
  </si>
  <si>
    <t>Izdelava kanalizacije iz cevi iz plastičnih mas, dvoslojnih rebrastih PEHD cevi DN200/176 tip SN 8kN/m2, vgrajenih na peščeno posteljico</t>
  </si>
  <si>
    <t>Izdelava kanalizacije iz cevi iz plastičnih mas, dvoslojnih rebrastih PEHD cevi DN250/216 tip SN 8kN/m2, vgrajenih na peščeno posteljico</t>
  </si>
  <si>
    <t>Dobava in montaža fazonskih kosov iz dvoslojnih rebrastih PE cevi tip SN 8kN/m2</t>
  </si>
  <si>
    <t>lok DN200 45°</t>
  </si>
  <si>
    <t>Preskus testnosti kanalizacije po standardardu EN 1610</t>
  </si>
  <si>
    <t>Pregled vgrajenih cevi s TV kamero</t>
  </si>
  <si>
    <t>Dobava in vgradnja tipskih revizijskih jaškov:
-osnova jaška DN800 iz polietilena z vtokom in iztokom. 
-telo jaška iz PE cevi DN800
-betonski temelj C 16/20
-konus jaška DN600
-AB venec
-globina 1,5 do 2,0 m</t>
  </si>
  <si>
    <t>Izdelava cestnih požiralnikov iz polietilenskih cevi DN500, globine do 2m, komplet z betonskim temeljem C16/20. Luknje za izdelavo priključkov na peskolov se vrtajo na gradbišču. Na priključkih se vgrade gumijasta tesnila.</t>
  </si>
  <si>
    <t>Dobava in vgraditev rešetke iz duktilne litine z nosilnostjo 250 kN, s prerezom 400/400 mm komplet z AB nosilnim vencem.</t>
  </si>
  <si>
    <t>Dobava in vgraditev pokrova iz duktilne litine z nosilnostjo 125 kN, krožnega prereza s premerom 600 mm  (z odprtinami za ventilacijo)</t>
  </si>
  <si>
    <t>Dobava in vgraditev pokrova iz duktilne litine z nosilnostjo 400 kN, krožnega prereza s premerom 600 mm  (z odprtinami za ventilacijo)</t>
  </si>
  <si>
    <t>Dobava in vgraditev dilatacijske plošče za okrogli jašek in okrogli pokrov (400kN), dimenzije pokrova 600 mm</t>
  </si>
  <si>
    <t xml:space="preserve">Izdelava prepusta krožnega prereza iz cevi iz ojačanega cementnega betona DN800 na betonskem podstavku C25/30.  
</t>
  </si>
  <si>
    <t>Izdelava AB revizijskega jaška na vtoku v cevni prepust iz vodotesnega betona C25/30, komplet vsemi pomožnimi deli (opaž, armatura), betoniranjem dna in oblikovanjem mulde z granitnimi kockami (po detajlu).</t>
  </si>
  <si>
    <t>5.4.</t>
  </si>
  <si>
    <t>ZIDARSKA IN KAMNOSEŠKA DELA</t>
  </si>
  <si>
    <t>Dobava in izdelava pragu v dnu struge iz lomljenca d=60-80cm (2/3 višine od spodaj povezano z betonom C12/15), skupaj z vsemi potrebnimi deli in materialom.</t>
  </si>
  <si>
    <t>Dobava in tlakovanje brežin z lomljencem d=30-40, skupaj z vsemi potrebnimi deli in materialom. Kamnomet je povezan z drenaznim betonom. Brežina je izvedena v naklonu 1H:1V</t>
  </si>
  <si>
    <t>Dobava in vgradnja geotkanine na območju brežin iz tkanega polipropilena G=500g/m2.</t>
  </si>
  <si>
    <t>PRIPRAVLJALNA IN ZAKLJUČNA DELA</t>
  </si>
  <si>
    <t>Geodetska dela pri gradnji objekta (zakoličba, podajanje in kontrola višin in potrebnih smeri)</t>
  </si>
  <si>
    <t>Stalni ali občasni geološki nadzor pri gradnji objekta vključuje razna merjenja ali izračune stabilnosti objekta glede na geološke razmere terena.</t>
  </si>
  <si>
    <t>kom</t>
  </si>
  <si>
    <t>ZAVAROVANJE PRED DOTOKOM VODE</t>
  </si>
  <si>
    <t>Preusmeritev vodotoka - izvedba in vzdrževanje in odstranitev. (plastična cev fi 60cm, l=30m)Upošteva se vse potrebne varnostne pogoje za primer nenadnega povečanja pretokov.</t>
  </si>
  <si>
    <t>OPOMBA:  Zajeti so vsi izkopi za AB konstrukcijo.</t>
  </si>
  <si>
    <t>Odstranitev travne ruše in strojni odkop humusa, začasna deponija, nega in zatravitev pri ponovni uporabi. Debelina humusa 30 cm.</t>
  </si>
  <si>
    <t>Strojno ali ročno planiranje dna gradbenih jam. Izvaja se pred vgradnjo podložnega ali izravnalnega betonskega sloja, kar mora biti prevzeto s strani nadzornega organa.</t>
  </si>
  <si>
    <t xml:space="preserve">Zasip zasipnega klina zaledja zidov in krilnih zidov z materialom za cestni nasip s primerno utrditvijo v plasteh po 30 cm. Upoštevati je dovoz in vgradnjo materiala. (98% gostote po standardnem Proctorjevem postopku, Ev2=80.0MPa)(tudi zasip stare struge potoka)                                  </t>
  </si>
  <si>
    <t xml:space="preserve">Zasip objekta nad višino krovne plošče materialom za cestni nasip s primerno utrditvijo v plasteh (trasa) in izkopanim materjalom ter primerno utrditvijo. (izven trase)Upoštevati je dovoz in vgradnjo materiala.                                    </t>
  </si>
  <si>
    <t xml:space="preserve">m2  </t>
  </si>
  <si>
    <t>Enostavni opaži čel temeljnih plošč, robnegapraga in podložnih betonov. Priprava, montaža, demontaža in čiščenje. Vključno vsa sredstva opiranja in vezanja. Izbira materiala po presoji izvajalca.</t>
  </si>
  <si>
    <t xml:space="preserve">Dvostrnaski opaži sten krajnih opornikov višine do cca 2.50 m. Priprava, montaža, demontaža in čiščenje. Vključno vsa sredstva opiranja in vezanja. Izvedba iz materiala za vidni beton na vidnih ploskvah in iz materiala po presoji izvajalca na skritih ploskvah. </t>
  </si>
  <si>
    <t xml:space="preserve">Nosilni opažni oder za celotno konstrukcijo. Postavka vsebuje ustrezno temeljenje in podpiranje. (montaža, vzdrževanje in demontaža) Pri konstrukciji se upošteva minimalno deformabilnost odra in razopaženje brez tresljajev.(princip vretena ali hidravlika) Oder mora omogočati izvedbo vencev in varno delo.(do 2.50m višine)                                                                                                                                                                                                                                                                                                                                                                                                                                                                                                                                                                                                                                                                                                                                   </t>
  </si>
  <si>
    <t>Opaži AB plošče. Priprava, montaža, demontaža in čiščenje. Vključno vsa sredstva opiranja in vezanja. Izvedba iz materiala za vidni beton. U primeru da je uporabljeni opažni oder se upošteva čela in konzole.</t>
  </si>
  <si>
    <t xml:space="preserve">Opaž robnega venca na monolitni konstrukciji. Priprava, montaža, demontaža in čiščenje. Vključno vsa sredstva opiranja in vezanja. Izvedba iz materiala za vidni beton. </t>
  </si>
  <si>
    <t>BETONSKA DELA</t>
  </si>
  <si>
    <t>Armirani beton robnih vencev. Vključno nabava, izdelava in vgradnja z zgostitvijo. Poraba 0.2 - 0.3 m3/m1. C30/37  (vodotesen beton PV-II, max 3cm omočenja) (metličenje površine)</t>
  </si>
  <si>
    <t xml:space="preserve">Izdelava obrabne obloge v propustu. Izvedba v kamnu v pustem betonu. Postavka vključuje nabavo in vgradnjo z zgostitvijo projektiranega profila. Fugiranje fug. </t>
  </si>
  <si>
    <t>Pusti beton kot podložni beton pod temelji in tem. ploščami in pod kanalizacijo ter zaščita hidroizolacije in polnilni beton.  Vključno nabava, izdelava in vgradnja z zgostitvijo in poravnavanjem. C 12/15</t>
  </si>
  <si>
    <t>Izdelava kamnite obloge pred in za prepustom iz kamnov v pustem betonu. 30%betona 70% kamna. Postavka vključuje nabavo in vgradnjo z zgostitvijo in izvedbo projektiranega profila. Fuge humizirati in zatraviti.</t>
  </si>
  <si>
    <t xml:space="preserve">lomljenec 0.30-0.50m </t>
  </si>
  <si>
    <t>podložni beton C16/20</t>
  </si>
  <si>
    <t xml:space="preserve">lomljenec 0.20-0.30m </t>
  </si>
  <si>
    <t>9.</t>
  </si>
  <si>
    <t>ŽELEZOKRIVSKA DELA</t>
  </si>
  <si>
    <t>10.</t>
  </si>
  <si>
    <t>KLJUČAVNIČARSKA DELA</t>
  </si>
  <si>
    <t>11.</t>
  </si>
  <si>
    <t>ZIDARSKA DELA</t>
  </si>
  <si>
    <t>12.</t>
  </si>
  <si>
    <t>Popisi so dodatno usklajeni s Tehničnimi pogoji za hidroizolacijo cementno betonskih premostitvenih objektov na cestah (Skupnost za ceste Slovenije), september 1987.</t>
  </si>
  <si>
    <t xml:space="preserve">Izvedba delovnih stikov ekspanzijskim trakom. Plošča stena, stena plošča. Nabava in vgradnja. </t>
  </si>
  <si>
    <t>13.</t>
  </si>
  <si>
    <t>ODVODNJAVANJE in KANALIZACIJA</t>
  </si>
  <si>
    <t>16.</t>
  </si>
  <si>
    <t>RAZNO</t>
  </si>
  <si>
    <t>Stroški za organizacijo in izvajanje projektantskega nadzora</t>
  </si>
  <si>
    <t>kd</t>
  </si>
  <si>
    <t>18.</t>
  </si>
  <si>
    <t>TEHNIČNA DOKUMENTACIJA</t>
  </si>
  <si>
    <t>Priprava podatkov in izdelava projekta izvedenih del. PID</t>
  </si>
  <si>
    <t>OPOMBA:  Zajeti so vsi izkopi za kamnito zložbo. Vsi ostali so zajeti v popisu ceste in prepustov.</t>
  </si>
  <si>
    <t>Preddela na gradbišču, odstranjevanje rastja, kamenja, zidarskih ostankov in razne nesnage. Zložba. Ostalo zajeto v projektu trase.</t>
  </si>
  <si>
    <t>Odstranitev travne ruše in strojni odkop humusa, začasna deponija, nega in zatravitev pri ponovni uporabi v projektu krajinske arhitektur. Debelina humusa 20 cm.</t>
  </si>
  <si>
    <t>Upoštevan je teren III.-IV. kategorije.</t>
  </si>
  <si>
    <t>kompaktna podlaga</t>
  </si>
  <si>
    <t xml:space="preserve">Zasip pred zložbo. Zasipa se s kvalitetnim z izkopanim materjalom s primerno utrditvijo v plasteh po 30 cm. Upoštevati je dovoz in vgradnjo in komprimiranje materiala.                                   </t>
  </si>
  <si>
    <t>Enostavni opaži čel podložnih betonov in betonske posteljice zložbe. Priprava, montaža, demontaža in čiščenje. Vključno vsa sredstva opiranja in vezanja. Izbira materiala po presoji izvajalca.</t>
  </si>
  <si>
    <t xml:space="preserve">Opaž robnega venca na zložbi s preevisom 35cm in čelnim zapiranjem do višine 40 cm ter utorom za robnik. Priprava, montaža, demontaža in čiščenje. Vključno vsa sredstva opiranja in vezanja. Spredaj in spodaj je opaž za viden beton, znotraj po izbiri. </t>
  </si>
  <si>
    <t>Armirani beton AB robnega venca. Vključno nabava, izdelava in vgradnja z zgostitvijo. Poraba 0.30 - 0.50 m3/m2/m. C25/30 (Površina metličena) na dilatacijske stiku izvedba dilatacije,  zmrzlinsko odporen beton XC4, XF4, XD3, PV-II</t>
  </si>
  <si>
    <t>Kamnita zložba iz kamnov 50cm in več v pustem betonu C 16/20. Beton vsaj 30% volumna, ostalo kamni. Naklon spredaj 3:1 in zadaj 5:1 (kontaktno ali z hkratno izvedbo cestnega nasipa). Nabava, dobava, vgradnja z zgostitvijo in poravnava ter fugiranje lica zložbe.</t>
  </si>
  <si>
    <t>Pusti beton kot podložni beton pod zložbo. Postljica zložbe presek do 0.50 m3/m2. Postavka vsebuje nabavo, izdelavo in vgradnjo z zgostitvijo in poravnavanjem. C 12/15</t>
  </si>
  <si>
    <t>Betonsko jeklo vseh profilov za konstrukcijo objekta. Izvedba, dobava in montaža z eventuelnim čiščenjem armature. Vračunati je betonske ali plastične distančnike za zagotovitev krovnega sloja betona. Pred betoniranjem je organizirati pravočasen prevzem armature po nadzorni službi.</t>
  </si>
  <si>
    <t xml:space="preserve">Profili iz jekla S 235 J2 ali boljši. Izvedba, dobava in montaža s antikorozijsko zaščito. Kovinska varovalna ograja vijačena na AB robni venec na zložbi. (vijaki M16) JVO tip H1 z delovno širino 1.00m in letvijo za kolesarje in motoriste, višine 75cm. Vračunati je dobavo in montažo. Stebrički so na 2.0 m. Vročecinkano. </t>
  </si>
  <si>
    <t xml:space="preserve">Nabava, dobava in vgradnja cevi fi 100mm skozi zid ali zložbo za iztok zaledne drenaže. (barbakane) Upošteva se en iztok na 5m zidu ali zložbe. </t>
  </si>
  <si>
    <t>PRIPRAVA PODLAGE</t>
  </si>
  <si>
    <t>OZELENITEV VSEH POVRŠIN</t>
  </si>
  <si>
    <t>Zatravitev vseh površin z vodno setvijo s protierozijsko zaščito Hydromulching. Vključena semenska mešanica, gnojila in dodatki, mulč iz 100% lesnih vlaken in biorazgradljiv.(glej tehnično poročilo z opisom postopka)</t>
  </si>
  <si>
    <t>Določitev in preverjanje položajev, višin in smeri pri gradnji objekta s površino do 500 m2</t>
  </si>
  <si>
    <t>Odstranitev panja s premerom 11 do 30 cm z odvozom na deponijo na razdaljo nad 1000m, vključno z nakladanjem in odvozom na trajno deponijo s plačilom ustreznih pristojbin.</t>
  </si>
  <si>
    <t>Odstranitev panja s premerom 30 do 50 cm z odvozom na deponijo na razdaljo nad 1000m, vključno z nakladanjem in odvozom na trajno deponijo s plačilom ustreznih pristojbin.</t>
  </si>
  <si>
    <t>Odstranitev panja s premerom nad 50 cm z odvozom na deponijo na razdaljo nad 1000m, vključno z nakladanjem in odvozom na trajno deponijo s plačilom ustreznih pristojbin.</t>
  </si>
  <si>
    <t>Presaditev oljk in ponovna zasaditev na izbrani lokaciji.</t>
  </si>
  <si>
    <t>1.2.2.</t>
  </si>
  <si>
    <t>Odstranitev prometne signalizacije in opreme</t>
  </si>
  <si>
    <t>Demontaža prometnega znaka na enem podstavku in ponovna vgraditev na izbrano lokacijo skupaj z izvedbo temeljev.</t>
  </si>
  <si>
    <t>Demontaža prometnega znaka na dveh podstavkih in ponovna vgraditev na izbrano lokacijo skupaj z izvedbo temeljev.</t>
  </si>
  <si>
    <t>Demontaža obvestilne table s površino nad 3 m2 in ponovna vgraditev na izbrano lokacijo  skupaj z izvedbo temeljev.</t>
  </si>
  <si>
    <t>Demontaža in odstranitev plastičnega smernika, vključno z nakladanjem in odvozom na trajno deponijo s plačilom ustreznih pristojbin.</t>
  </si>
  <si>
    <t>Prušitev in odstranitev ograje iz žične mreže, vključno z nakladanjem in odvozom na trajno deponijo s plačilom ustreznih pristojbin.</t>
  </si>
  <si>
    <t>Porušitev in odstranitev makadamskega vozišča v debelini do 20 cm, mestoma asfaltiranega vozišča v debelini do 4cm</t>
  </si>
  <si>
    <t>Porušitev in odstranitev asfaltne plasti v debelini nad 10cm (material se predela in ponovno vgradi v nevezano nosilno plast, lahko se rezka ali drobi v drobilnici) - koritnica</t>
  </si>
  <si>
    <t xml:space="preserve">Rezkanje in odvoz asfaltne krovne plasti v debelini od 4 do 7cm - rezkan asfalt se ponovno vgradi v nevezano nosilno plast-PRILAGODITEV NA OBSTOJEČE </t>
  </si>
  <si>
    <t>Porušitev in odstranitev robnika iz cementnega betona, vključno z nakladanjem in odvozom na trajno depnijo s plačilom ustreznih pristojbin</t>
  </si>
  <si>
    <t>Porušitev in odstranitev objektov</t>
  </si>
  <si>
    <t>Porušitev in odstranitev s cementom vezane krovne plasti  in tlakovane iz malih betonskih tlakovcev v debelini 16 do 22cm (tlak pri informacijski tabli in klopi)</t>
  </si>
  <si>
    <t>Porušitev in odstranitev škatlastega prepusta v zidani kamniti in betonski izvedbi z razpetino 3 do 5m. Dimenzije prepusta š=4,44m, h=1,6m in dolžina je l=5,3m</t>
  </si>
  <si>
    <t>Porušitev in odstranitev premostitvenega objekta z razpetino nad 5 m v zidani kamniti in betonski izvedbi. Dimenzije objekta Š=5,5m h=2,5m in š=7,5m. Kamniti material se ponovno uporabi in vgradi v kamnite zložbe.</t>
  </si>
  <si>
    <t>Demontaža in ponovna postavitev klopi pri informacijski tabli skupaj  z novo podlogo iz AB plošče debeline 15 cm na izbrano lokacijo.</t>
  </si>
  <si>
    <t>1.3.1</t>
  </si>
  <si>
    <t>Omejitev prometa</t>
  </si>
  <si>
    <t>Organizacija gradbišča - postavitev začasnih objektov</t>
  </si>
  <si>
    <t>Organizacija gradbišča - odstranitev začasnih objektov</t>
  </si>
  <si>
    <t xml:space="preserve">Široki izkop vezljive zemljine/zrnate kamnine - 3. kategorije - strojno z nakladanjem </t>
  </si>
  <si>
    <t>Ureditev planuma temeljnih tal mehke kamnine - 4.kategorije</t>
  </si>
  <si>
    <t>Izdelava zasipa iz apnenčastega grušča, ki smo ga predhodno izkopali in je primeren za vgradnjo v zasip</t>
  </si>
  <si>
    <t>Zaščita brežina z mrežami  (naklon 2:3)</t>
  </si>
  <si>
    <t>Izdelava nosilne plasti bituminizirane zmesi AC 22 base B50/70 A3/Z5 v debelini 9 cm - PRIKLJUČEK HUM</t>
  </si>
  <si>
    <t>Izdelava nevezane (mehanično stabilizirane) obrabne plasti iz zmesi zrn drobljenca v debelini nad 30cm -ureditev poljskih poti</t>
  </si>
  <si>
    <t>Izdelava obrabne in zaporne plasti bituminizirane zmesi AC 11 surf B50/70 A3/Z2 v debelini 4 cm - PRIKLJUČEK HUM</t>
  </si>
  <si>
    <t>Izdelava ibrabnonosilne plasti bituminizirane zmesi AC 16 surf B70/100 A4 v debelini 6cm asfaltirani priključki</t>
  </si>
  <si>
    <t>3.4.</t>
  </si>
  <si>
    <t>TLAKOVANE OBRABNE PLASTI</t>
  </si>
  <si>
    <t>Izdelava obrabne plasti iz malih tlakovcev iz silikatne kamnine velikosti 8 cm/8 cm/8 cm, na podlagi iz peska 0,2 / 5mm stiki zaliti z neskrčljivo mikroarnmirano cementno malto. Podlaga iz armiranobetonske plošče debeline 15 cm – tlakovanje ločilnega otoka - priključek HUM</t>
  </si>
  <si>
    <t>Izdelav asfaltne mulde širine 50 cm in globine 5cm iz bituminizirane zmesi AC 16 surf B50/70 A4 v debelini 6cm</t>
  </si>
  <si>
    <t>Izdelava koritnic iz bitumenskega betona AC 11 surf B50/70, A3, debeline 4cm in bituminiziranega drobljenca AC 22base B50/70, A3, debeline 9cm, na podložni plasti iz zmesi zrn drobljenca, debeline 20cm ob  robniku iz cementnega betona, širine 50 cm</t>
  </si>
  <si>
    <t>Izdelava koritnic iz bitumenskega betona AC 11 surf B50/70, A3, debeline 4cm in bituminiziranega drobljenca AC 22base B50/70, A3, debeline 9cm, na podložni plasti iz zmesi zrn drobljenca, debeline 20cm ob  robniku iz cementnega betona, širine 75 cm</t>
  </si>
  <si>
    <t>Dobava in vgraditev stebriča za prometni znak iz vroče cinkane jeklene cevi premera 64 mm, dolge od 3000 do 4000</t>
  </si>
  <si>
    <t>Dobava in pritrditev trikotnega prometnega znaka, podloga iz aluminijaste pločevine, znak z odsevno folijo RA2, dolžina stranice a =900 mm (1119(1x), 1103-1(1x), 1103-2(1x))</t>
  </si>
  <si>
    <t>61 643</t>
  </si>
  <si>
    <t>Dobava in pritrditev okroglega prometnega znaka iz aluminijaste pločevine, z odsevno folijo RA3, premera 600 mm (2102 (1x), 2303(2x))</t>
  </si>
  <si>
    <t xml:space="preserve">Dobava in pritrditev prometnega znaka, podloga iz aluminijaste pločevine, znak z odsevno folijo RA3, velikosti Ф 100x600mm (3313-3(2x)) </t>
  </si>
  <si>
    <t>Dobava in pritrditev prometnega znaka, podloga iz aluminijaste pločevine, znak z odsevno folijo RA3, velikosti  900x250 (4103-1(1x))</t>
  </si>
  <si>
    <t>Dobava in pritrditev prometnega znaka, podloga iz aluminijaste pločevine, znak z odsevno folijo RA3, velikosti  1000x350 (3403(4x))</t>
  </si>
  <si>
    <t>Dobava in pritrditev prometnega znaka, podloga iz aluminijaste pločevine, znak z odsevno folijo RA3, velikosti  od 0,41 do 0,7m2 (2412(1x))</t>
  </si>
  <si>
    <t>Dobava in pritrditev prometnega znaka, podloga iz aluminijaste pločevine, znak z odsevno folijo RA2, velikosti  500mmx50mm (3312(6x) in 3312-2(6x))</t>
  </si>
  <si>
    <t>Izdelava tankoslojne vzdolžne označbe na vozišču z enokomponentno belo barvo, vključno 250 g/m posipa z drobci / kroglicami stekla, strojno, debelina plasti suhe snovi 250mm, širina črte 15 cm ( 5111 in 5112)</t>
  </si>
  <si>
    <t>Izdelava tankoslojne prečne in ostalih označb na vozišču z enokomponentno belo barvo, vključno 250 g/m2 posipa z drobci / kroglicami stekla, strojno, debelina plasti suhe snovi 250 mm, površina označbe nad 1,5 m2 (5411, 5412, 5421)</t>
  </si>
  <si>
    <t>Izdelava tankoslojne prečne in ostalih označb na vozišču z enokomponentno belo barvo, vključno 250 g/m2 posipa z drobci / kroglicami stekla, strojno, debelina plasti suhe snovi 250 mm, površina označbe nad 1,5 m2 (5314-1, 5313)</t>
  </si>
  <si>
    <t>Čiščenje terena</t>
  </si>
  <si>
    <t>Odstranitev grmovja na gosto porasli površini (nad 50 % pokritega tlorisa) - ročno</t>
  </si>
  <si>
    <t>Geodetska dela</t>
  </si>
  <si>
    <t>Postavitev in zavarovanje profilov za zakoličbo podpornih, opornih konstrukcij in škarpiranj brežin</t>
  </si>
  <si>
    <t>Zakoličenje osi podpornih konstrukcij</t>
  </si>
  <si>
    <t xml:space="preserve">Zakoličenje osi platoja za izdelavo podpornih konstrukcij in zavarovanje profilov </t>
  </si>
  <si>
    <t>kpl</t>
  </si>
  <si>
    <t>Ostala preddela</t>
  </si>
  <si>
    <t>Transporti</t>
  </si>
  <si>
    <t>Transport garniture za pilotiranje na gradbišče</t>
  </si>
  <si>
    <t>Zagatne stene</t>
  </si>
  <si>
    <t>Izkopi</t>
  </si>
  <si>
    <t>Izkop zrnate zemljine - 3. kategorije skupaj z nakladanjem ali odmetom (platoji)</t>
  </si>
  <si>
    <t>Izkop mehke kamnine - 4. kategorije skupaj z nakladanjem ali odmetom  (zložbe)</t>
  </si>
  <si>
    <t>Izkop trde kamnine - 5. kategorije skupaj z nakladanjem ali odmetom  (zložbe)</t>
  </si>
  <si>
    <t>Ročno strojni izkop zrnate kamnine - 3. kategorije okrog pilotov</t>
  </si>
  <si>
    <t xml:space="preserve">Ureditev planuma temeljnih tal hribine - 4. in 5. kategorije </t>
  </si>
  <si>
    <t>Ločilne, drenažne in filtrske plasti ter delovni platoji</t>
  </si>
  <si>
    <t>Izdelava delovnega platoja iz drobljenega kamnitega materiala v debelini 30 cm</t>
  </si>
  <si>
    <t>Zasip z zrnato kamnino - 4. kategorije z dobavo iz kamnoloma po plasteh 40cm (kamnite zložbe, grede in drenaže)</t>
  </si>
  <si>
    <t>Doplačilo za zatravitev s semenom</t>
  </si>
  <si>
    <t>Odvoz zemljin vseh kategorij na začasno deponijo (upoštevani vsi izkopi za objekte in postavke v popisu)</t>
  </si>
  <si>
    <t>Odvoz zemljin vseh kategorij na trajno deponijo, vključno z deponiranjem. Postavka vključuje vse stroške, povezane z deponiranjem materiala (upoštevani vsi izkopi za objekte in postavke v popisu)</t>
  </si>
  <si>
    <t>Humuziranje brežine brez valjanja, v debelini do 15 cm - ročno</t>
  </si>
  <si>
    <t>Nasipi, zasipi, klini, posteljica in glinasti nabo</t>
  </si>
  <si>
    <t>Brežine in zelenice</t>
  </si>
  <si>
    <t>Drenaže</t>
  </si>
  <si>
    <t>Dobava in izdelava izcednice iz gibljive plastične cevi, premera 100mm, dolžine 51 do 100 cm</t>
  </si>
  <si>
    <t>Utrditev jarka s kanaletami na stik iz cementnega betona, dolžine 100 cm in notranje širine dna kanalete 30 cm, na podložni plasti iz cementnega betona, debeli 15 cm</t>
  </si>
  <si>
    <t>Izdelava jaška iz cementnega betona, krožnega prereza s premerom 80 cm, s stranskum vtokom iz mulde in Betonskim pokrovom. Jašek je globok 2,0 m. V postavki so vključeni tudi vsi priklopi drenaž in kanalizacija.</t>
  </si>
  <si>
    <t>Nabava in vgradnja drenažnega betona ob zaledni drenaži 0,2m3/m1</t>
  </si>
  <si>
    <t>Cementni beton</t>
  </si>
  <si>
    <t>Dobava in vgraditev podložnega cementnega betona C8/10 v prerezu do 0,15m3/m2-m1</t>
  </si>
  <si>
    <t>Dobava in vgradnja rezervnih sidrišč za geotehnična sidra, skupaj s zaščitno kapo.</t>
  </si>
  <si>
    <t>Koli, vodnjaki</t>
  </si>
  <si>
    <t>Zidarska in kamnoseška dela</t>
  </si>
  <si>
    <t>Nabava, transport in strojno vgrajevanje zmrzljinsko odpornega lomljenca  v kamnito zložbo in kamnito oblogo. Fuge so sproti obdelane s cementno malto in so del te postavke</t>
  </si>
  <si>
    <t>Dela z jeklom za ojačitev</t>
  </si>
  <si>
    <t>Dobava in postavitev rebrastih žic iz visokovrednega naravno trdega jekla B500 B s premerom do 12 mm, za srednje zahtevno ojačitev (greda, krona, robni venec)</t>
  </si>
  <si>
    <t>Dobava in postavitev rebrastih palic iz visokovrednega naravno trdega jekla B500 B s premerom 14 mm in večjim, za srednje zahtevno ojačitev (greda, krona, robni venec)</t>
  </si>
  <si>
    <t>Metlanje površine cementnega betona</t>
  </si>
  <si>
    <t>Izdelava dvostranskega vezanega opaža grede pilotne stene</t>
  </si>
  <si>
    <t>Tesarska dela</t>
  </si>
  <si>
    <t>Geomehanski nadzor</t>
  </si>
  <si>
    <t xml:space="preserve">Izdelava projektne dokumentacije PID </t>
  </si>
  <si>
    <t>GRADBENA DELA - NN PRIKLJUČEK IN CESTNA RAZSVETLJAVA</t>
  </si>
  <si>
    <t>Trasiranje nove trase kabelske kanalizacije</t>
  </si>
  <si>
    <t>Zakoličba vseh ostalih obstoječih podzemnih komunalnih vodov - vodovod, elektrika, telekomunikacije, kanalizacija, plinovod ….</t>
  </si>
  <si>
    <t>Izkop kabelskega jarka v terenu V. in VI. ktg. širine od 0,3 m do 0,45 m in globine do 1,0 m (glej risbo - Karakteristični prerezi kabelskega rova) - upoštevano 20% celotnega izkopa</t>
  </si>
  <si>
    <t>Fino planiranje in utrjevanje dna jarka pred položitvijo peščene oziroma betonske posteljice</t>
  </si>
  <si>
    <t>Izdelava posteljice iz betona C12/15 v debelini plasti d=10 cm in obbetoniranjem cevi v debelini plasti d=10 cm nad temenom cevi, polaganje ozemljilnega valjanca</t>
  </si>
  <si>
    <t xml:space="preserve">Zasip jarka z izkopanim materialom z nabijanjem po slojih 15 cm s prebrano zemljo do vrha jarka oziroma do vrha brežine ali zelenice, polaganje PVC opozorilnega traku
</t>
  </si>
  <si>
    <t xml:space="preserve">Zasip kabelskega jarka s tamponskim gramozem frakcije 0-32 mm s komprimiranjem v slojih po 15 cm, polaganje PVC opozorilnega traku
</t>
  </si>
  <si>
    <t>Ureditev zelenice z zatravitvijo na območju brežine in travnika</t>
  </si>
  <si>
    <t>GRADBENA DELA</t>
  </si>
  <si>
    <t>Stigmaflex cev f110 mm (v palicah) skupaj z original čepi, vodotesnimi spoji, distančniki, koleni, …, položena v kabelsko kanalizacijo</t>
  </si>
  <si>
    <t>Stigmaflex cev f63 mm (v kolutu) skupaj z original čepi, vodotesnimi spoji, distančniki, koleni, …, položena v kabelski rov</t>
  </si>
  <si>
    <t>Pocinkan valjanec FeZn 25x4mm položen v kabelski rov</t>
  </si>
  <si>
    <t>Križna sponka iz nerjavečega materiala za povezavo med ploščatimi vodniki</t>
  </si>
  <si>
    <t>Protikorozijska zaščita valjanca z bitumensko maso pri prehodu iz kabelskega rova na plano</t>
  </si>
  <si>
    <t>Rdeč PVC opozorilni trak z napisom "POZOR ELEKTRIKA" položen v kabelski rov</t>
  </si>
  <si>
    <t>- planiranje dna gradbene jame</t>
  </si>
  <si>
    <t>- polaganje filca</t>
  </si>
  <si>
    <t>- izdelava podlage s podložnim betonom C12/15, prereza 0,1m3/m2, v debelini 10cm</t>
  </si>
  <si>
    <t xml:space="preserve">- vgradnja prefabriciranega betonskega kabelskega jaška kot npr. tip Jadranka notranjih dimenzij 60x60x88 cm </t>
  </si>
  <si>
    <t>- izdelava odprtine v steni jaška  za uvod cevi kabelske kanalizacije v jašek, obdelava odprtine v steni s finim ometom po izvedbi kabelske kanalizacije</t>
  </si>
  <si>
    <t>- vgradnja enojnega LTŽ pokrova z odprtino 600x600 mm z napisom ELEKTRIKA in nosilnostjo 125 kN skupaj z okvirjem</t>
  </si>
  <si>
    <t>- zasipnje sten okoli jaška s tamponskim gramozom in delno z izkopanim materialom s komprimiranjem do potrebne zbitosti, finalno planiranje</t>
  </si>
  <si>
    <t>- nakladanje in odvoz odvečnega materiala (merjeno v raščenem stanju) na deponijo oddaljeno do 20 km, vključno s stroški deponiranja</t>
  </si>
  <si>
    <t>- zasipnje sten okoli jaška s tamponskim gramozom in delno z izkopanim materialom, utrjevanje po slojih 20 cm, finalno planiranje</t>
  </si>
  <si>
    <t>- izdelava opaža temeljne plošče in demontaža opaža po betoniranju</t>
  </si>
  <si>
    <t>- dobava in vgradnja aramturnega železa (mreže in palice ustreznih profilov)</t>
  </si>
  <si>
    <t xml:space="preserve">- dobava in vgradnja betona C25/30, prereza 0,2 m3/m2, v temeljno ploščo dimenzij (axbxg): 1,1 x 1,1 x 0,2 m </t>
  </si>
  <si>
    <t>- dobava in vgradnja betonske cevi f60 cm, dolžine 1,0 m</t>
  </si>
  <si>
    <t>- izdelava vložka za stabilnost stebra z betonom C25/30 (polnjenje prostora med stebrom in betonsko cevjo)</t>
  </si>
  <si>
    <t>- zasipnje betonske cevi s tamponskim gramozem frakcije 0-32 mm s komprimiranjem v slojih po 15 cm do vrha,  finalno planiranje</t>
  </si>
  <si>
    <t>- izdelava opaža sten in demontaža opaža po betoniranju</t>
  </si>
  <si>
    <t>- vgradnja aramturnega železa (mreže in palice ustreznih profilov)</t>
  </si>
  <si>
    <t>- sidrni vijak za pritrditev kandelabra na temelj, dimenzij M20 x 600 x 270 mm</t>
  </si>
  <si>
    <t xml:space="preserve">- vgradnja betona C25/30, prereza 0,2 m3/m2, v temelj dimenzij (axbxg): 0,9x0,9x1,1 m </t>
  </si>
  <si>
    <t>- zasipnje sten okoli jaška s tamponskim gramozom in z izkopanim materialom, utrjevanje po slojih 20cm, finalno planiranje</t>
  </si>
  <si>
    <t>- zaključno dobetoniranje temelja in vrh, ki gleda iz zemlje, zalikamo v blagem nagibu</t>
  </si>
  <si>
    <t>ELEKTROMONTAŽNA DELA - NN PRIKLJUČEK</t>
  </si>
  <si>
    <t>Kabel NAYY-J 4x35 + 2,5 mm2 uvlečen v kabelsko kanalizacijo</t>
  </si>
  <si>
    <t>Kabelski čevelji za kabel NAYY-J 4x35 + 2,5 mm2 -  Al/Cu 35 mm2/f8 mm, toploskrčne cevi z lepilom za zaščito kabelskih čevljev, priklop kabla</t>
  </si>
  <si>
    <t>Napisna ploščica z oznako in opisom kabla, pritrjena na kabel v kabelskem jašku</t>
  </si>
  <si>
    <t>priključni del</t>
  </si>
  <si>
    <t>- prenapetostni zaščitni odvodnik 1. stopnje - varistor, Iimp (10/350)= 12,5 kA, In (8/20)= 25 kA, Imax (8/20)= 60 kA, Uc= 320V, Up= 1,5 kV, s prikazom stanja kot npr. PROTEC B2S (Iskra zaščite)</t>
  </si>
  <si>
    <t>merilni del</t>
  </si>
  <si>
    <t>- tipka za ponovni vklop tarifnega odklopnika, zaščite IP66</t>
  </si>
  <si>
    <t>skupaj</t>
  </si>
  <si>
    <t xml:space="preserve"> -ožičenje omarice, s kanali za ožičenje, prekrivnimi ploščami, montažnimi letvami, vrstnimi sponkami, napisnimi ploščicami opreme omarice in kablov, uvodnicami, pritrdilnim in ostalim drobnim materialom, izdelava troplne sheme, predajo dokumentacije, meritev in certifikatov za omarico</t>
  </si>
  <si>
    <t>Električne meritve zaščite proti električnemu udaru in ozemljitev z izdelavo merilnega poročila, merilec mora imeti opralvljen izpit Preglednik manj zahtevnih (zahtevnih) električnih inštalacij in inštalacij zaščite pred delovanjem strele, meritve morajo biti narejene v prisotnosti odgovornega nadzornika električnih instalacij in opreme - merilec mora biti prisoten pri gradnji v vseh gradbenih fazah!</t>
  </si>
  <si>
    <t>ELEKTROMONTAŽNA DELA - CESTNA RAZSVETLJAVA</t>
  </si>
  <si>
    <t>Prenapetostni zaščitni odvodnik II + III stopnje, In (8/20)= 10 kA,  Imax (8/20)= 20 kA, 1+NPE, s prikazom stanja, kot npr. USM-LED 230 65 (Obo), montiran na priključno ploščo v stebru za zaščito svetilke pred prenapetostjo</t>
  </si>
  <si>
    <t>- premostitvena tuljava kot npr. PZH L 32/15 (Hermi)</t>
  </si>
  <si>
    <t>prenapetostni zaščitni odvodnik II. stopnje, In (8/20)= 20 kA, s prikazom stanja kot npr. PZH II V3/320/50 (Hermi), komplet z ozemljitveno šino</t>
  </si>
  <si>
    <t>-cilindrični varovalčni ločilnik, 690V, enopolni kot npr. EFD 10 - 32A  (Eti ), s cilindričnim talilnim vložkom CH10 - 10A gG</t>
  </si>
  <si>
    <t>- nočna krmilna naprava (forel) z zunanjim senzorjem, kot npr. SOU-1 (Eti)</t>
  </si>
  <si>
    <t>- krmilna vrstna sponka 4 mm2, montaža na DIN šino</t>
  </si>
  <si>
    <t>- sistem vrstnih sponk PEN</t>
  </si>
  <si>
    <t>- ožičenje prižigališča, s kanali za ožičenje, prekrivnimi ploščami, montažnimi letvami, napisnimi ploščicami opreme razdelilnika in kablov, uvodnicami, pritrdilnim in ostalim drobnim materialom, izdelava krmilnih in vezalnih načrtov, predaja dokumentacije, meritve in certifikat za ta del  prižigališča</t>
  </si>
  <si>
    <t>Preizkus delovanja cestne razsvetljave, svetlobno tehnične meritve</t>
  </si>
  <si>
    <t>OSTALO</t>
  </si>
  <si>
    <t>Izdelava geodetskega posnetka in izdelava elaborata za vris v kataster komunalnih vodov, vnos v kataster komunalnih komunalnih vodov, posnetek izvesti pred zasipanje kabelskega jarka vodov</t>
  </si>
  <si>
    <t>Priprava in organizacija gradbišča z vsemi objekti, instalacijami in orodji, odstranitvijo humusa, zagotovitvijo varnostnih in higiensko tehničnih pogojev in predpisanimi oznakami gradbišča.</t>
  </si>
  <si>
    <t>Odstranjevanje gradbišča z demontažo in odvozom gradbiščnih naprav in objektov in zagotovitvijo prvotnega stanja na uporabljenih površinah.</t>
  </si>
  <si>
    <t xml:space="preserve">Zasip pred kamnito peto. Zasipa se s kvalitetnim z izkopanim materjalom s primerno utrditvijo v plasteh po 30 cm. Upoštevati je dovoz in vgradnjo in komprimiranje materiala.                                   </t>
  </si>
  <si>
    <t xml:space="preserve">Cementna stabilizacija debeline 50cm pod kamnito peto izvedena v pasteh po 20 cm. Upoštevati je dovoz in vgradnjo materiala. (98% gostote po standardnem Proctorjevem postopku, Ev2=80.0MPa)                                   </t>
  </si>
  <si>
    <t>12.111</t>
  </si>
  <si>
    <t>21.425</t>
  </si>
  <si>
    <t>22.114</t>
  </si>
  <si>
    <t>24.213</t>
  </si>
  <si>
    <t>5.006</t>
  </si>
  <si>
    <t>Dela v nermiranem, armiranem in prednapetem betonu se morajo izvajati po določilih tehničnih predpisov in normativov v soglasju z obveznimi standardi.
Odpornost betona, uporabljenega za izdelavo nosilne konstrukcije, vencev in gred, razen temeljev, mora proti učinkom mraza izpolnjevati predpisane pogoje.</t>
  </si>
  <si>
    <t>7.001</t>
  </si>
  <si>
    <t>7.004</t>
  </si>
  <si>
    <t>7.005</t>
  </si>
  <si>
    <t>Kamnita peta iz kamnov 50cm in več v pustem betonu C 16/20. Beton vsaj 30% volumna, ostalo kamni. Naklon spredaj 3:1 in zadaj navpično (kontaktno ali z hkratno izvedbo cestnega nasipa). Nabava, dobava, vgradnja z zgostitvijo in poravnava ter fugiranje lica zložbe.</t>
  </si>
  <si>
    <t>Kamnita obloga brežine pod peto in 2m v dno struge iz kamnov 50cm in več v pustem betonu C 16/20. Beton vsaj 30% volumna, ostalo kamni. Naklon spredaj in zadaj 1:1 (kontaktno). Nabava, dobava, vgradnja z zgostitvijo in poravnava ter fugiranje lica zložbe.</t>
  </si>
  <si>
    <t>Pusti beton kot podložni beton pod kamnito peto. Postljica zložbe presek do 0.20 m3/m2. (tudi menjava tal glinenih žepov) Postavka vsebuje nabavo, izdelavo in vgradnjo z zgostitvijo in poravnavanjem.  C 12/15</t>
  </si>
  <si>
    <t>9.001</t>
  </si>
  <si>
    <t xml:space="preserve">Betonsko jeklo vseh profilov za konstrukcijo objekta. Izvedba, dobava in montaža z eventuelnim čiščenjem armature. Vračunati je betonske ali plastične distančnike za zagotovitev krovnega sloja betona. Pred betoniranjem je organizirati pravočasen prevzem armature po nadzorni službi. (armaturni izvleček) </t>
  </si>
  <si>
    <t>Robniki rezani na dimenzije po projektu. Poliranje ni potrebno. Izdelava, dobava in vgradnja kamnitih robnikov na objektu. Postavka vsebuje polaganje v izravnalno malto in vgradnja sidra in moznika za vezanje. Granitni robnik dimenzije 13x20cm.</t>
  </si>
  <si>
    <t>Izvedba dilatacijskih stkov na AB gredi.  (robnem vencu). Dobava materjala (armatura že v izvlečku) in izvedba dilatacijakih stikov.</t>
  </si>
  <si>
    <t xml:space="preserve">IZOLACIJE </t>
  </si>
  <si>
    <t>12.003</t>
  </si>
  <si>
    <t xml:space="preserve">Nabava, dobava in vgradnja cevi fi 100mm skozi zid ali zložbo za iztok zaledne drenaže. (barbakane) Upošteva se en iztok na 1.5m zidu ali zložbe. </t>
  </si>
  <si>
    <t xml:space="preserve">Obloga zasipa pred zložbo izvedena iz kvalitertnih kamnov debeline 50cm. Fuge humuzirane in zatravljene.                                   </t>
  </si>
  <si>
    <t>Kamnita zložba iz kvalitetnih kamnov 50cm in več v pustem betonu C 16/20. Beton vsaj 30% volumna, ostalo kamni. Naklon spredaj 3:1 in zadaj 5:1 (kontaktno ali z hkratno izvedbo cestnega nasipa). Nabava, dobava, vgradnja z zgostitvijo in poravnava ter fugiranje lica zložbe.</t>
  </si>
  <si>
    <t>Pusti beton kot podložni beton pod zložbo. Postljica zložbe presek do 0.50 m3/m2. (tudi menjava tal glinenih žepov) Postavka vsebuje nabavo, izdelavo in vgradnjo z zgostitvijo in poravnavanjem.  C 12/15</t>
  </si>
  <si>
    <t>Izvedba dilatacijskih stkov na AB gredi.  (robnem vencu). Dobava materjala (armatura že v izvlečku) in izvedba dilatacijakih stikov.  (dilatacijski stiki venca)</t>
  </si>
  <si>
    <t>Dela v nermiranem, armiranem in prednapetem betonu se morajo izvajati po določilih tehničnih predpisov in normativov v soglasju z obveznimi standardi. Odpornost betona, uporabljenega za izdelavo nosilne konstrukcije, vencev in gred, razen temeljev, mora proti učinkom mraza izpolnjevati predpisane pogoje.</t>
  </si>
  <si>
    <t xml:space="preserve">Zasip za zložbo. Zasipa se s kvalitetnim izkopanim materjalom (apnenčev ali flišni nasip) s primerno utrditvijo v plasteh po 30 cm do vrha zložbe. Upoštevati je dovoz in vgradnjo in komprimiranje materiala.                                   </t>
  </si>
  <si>
    <t xml:space="preserve">Betonsko jeklo vseh profilov za konstrukcijo objekta. Izvedba, dobava in montaža z eventuelnim čiščenjem armature. Vračunati je betonske ali plastične distančnike za zagotovitev krovnega sloja betona. Pred betoniranjem je organizirati pravočasen prevzem armature po nadzorni službi.  (armaturni izvleček) </t>
  </si>
  <si>
    <t xml:space="preserve">Profili iz jekla S 235 J2 ali boljši. Izvedba, dobava in montaža s antikorozijsko zaščito. Kovinska varovalna ograja vijačena na AB robni venec na zložbi. (vijaki M16) Mrežna ograja višine 2.0 m ojačena z napeto žico (4x). Vračunati je dobavo in montažo. Stebrički so na 2.0 m. Vročecinkano. </t>
  </si>
  <si>
    <t xml:space="preserve">Dobava in vgradja betonskih jaškov FI 30cm (peskolov) Zgoraj vtočna rešetka. H=1.0m. Priključek KC fi 16-20cm. </t>
  </si>
  <si>
    <t xml:space="preserve">Dobava in vgradja PVC cevi FI 16-20 za odvod meteornih vod v brežino za zložbo. Padec 1.0%. Zgoraj priključek na jašek, spodaj na kanaleto. </t>
  </si>
  <si>
    <t>5.002</t>
  </si>
  <si>
    <t>5.003</t>
  </si>
  <si>
    <t>5.014</t>
  </si>
  <si>
    <t>Dela v nermiranem, armiranem in prednapetem betonu se morajo izvajati po določilih tehničnih predpisov in normativov v soglasju z obveznimi standardi. Odpornost betona, uporabljenega za izdelavo nosilne konstrukcije, razen temeljev, mora proti učinkom mraza izpolnjevati predpisane pogoje.</t>
  </si>
  <si>
    <t>Armirani beton temeljne plošče in robnega nosilca. Vključno nabava, izdelava in vgradnja z zgostitvijo. Poraba 0.3 do 0.5 m3/m2. C325/30 (vodotesen beton PV-II, max 3cm omočenja)</t>
  </si>
  <si>
    <t>Armirani beton krajnih podpor, sten prepusta. Vključno nabava, izdelava in vgradnja z zgostitvijo. Poraba 0.3 do 0.5 m3/m2. C25/30 (vodotesen beton PV-II, max 3cm omočenja)</t>
  </si>
  <si>
    <t>Armirani beton prekladne konstrukcije - krovne plošče in prehodnih plošč. Vključno nabava, izdelava in vgradnja z zgostitvijo. Poraba 0.30 do 0.50 m3/m2. C25/30 (pri vgradji je potrebno upoštevati projektirani profil s toleranco 0.01/1.00m) (vodotesen beton PV-II, max 3cm omočenja)</t>
  </si>
  <si>
    <t xml:space="preserve">m3 lomljenec 0.20-0.30m </t>
  </si>
  <si>
    <t>m3   podložni beton C16/20</t>
  </si>
  <si>
    <t xml:space="preserve">m3 lomljenec 0.30-0.50m </t>
  </si>
  <si>
    <t>Izdelava kamnite obloge leve in desne brežine potoka pred in za prepustom iz kamnov 0.50m zahumizirano in zatravljeno. (med urejeno strugo strugo potoka in čelom zložbe) Postavka vključuje nabavo in vgradnjo z utrditvijo.</t>
  </si>
  <si>
    <t>0006A</t>
  </si>
  <si>
    <t>0006B</t>
  </si>
  <si>
    <t>0007A</t>
  </si>
  <si>
    <t>0007B</t>
  </si>
  <si>
    <t>0008A</t>
  </si>
  <si>
    <t>Betonsko jeklo vseh profilov za temelje objekta. Izvedba, dobava in montaža z eventuelnim čiščenjem armature. Vračunati je betonske ali plastične distančnike za zagotovitev krovnega sloja betona. Pred betoniranjem je organizirati pravočasen prevzem armature po nadzorni službi. 116,0m3x92.0kg/m3 =10672kg;</t>
  </si>
  <si>
    <t>Horizontalna hidroizolacija krovne plošče. Upoštevati je trak s stekleno tkanino, bitumensko lepilno maso in predhodni bitumenski premaz. Nabava in vgradnja. Izoliramo tudi čela plošče, zaščita. (Debelina traku min 5.0mm.)</t>
  </si>
  <si>
    <t>12.022</t>
  </si>
  <si>
    <t>Betonsko jeklo vseh profilov za temelje objekta. Izvedba, dobava in montaža z eventuelnim čiščenjem armature. Vračunati je betonske ali plastične distančnike za zagotovitev krovnega sloja betona. Pred betoniranjem je organizirati pravočasen prevzem armature po nadzorni službi. 124,0m3x96.0kg/m3 =11 904kg;</t>
  </si>
  <si>
    <t>Opomba:
Popis del je izdelan na osnovi Splošnih tehničnih pogojev ter Popisa del in posebnih tehničnih pogojev za preddela, zemeljska dela, voziščne konstrukcije, odvodnjavanje, gradbena in obrtniška dela ter opremo cest (tender SCS YU ISBN 86-81171 iz leta 1989 in dopolnitve) oz. sprejetih TSC (TSC 09.000 : 2006), ki urejajo posamezna področja gradnje cest.
Popis vsebuje tudi postavke za izvedbo regulacije potoka Pevmica 
na območju škatlastih prepustov</t>
  </si>
  <si>
    <t>Odstranitev grmovja in dreves z debli premera do 10 cm ter vej na gosto porasli površini - strojno</t>
  </si>
  <si>
    <t>Posek in odstranitev drevesa z deblom premera 11 do 30 cm ter odstranitev vej</t>
  </si>
  <si>
    <t>Odstranitev voziščne konstukcije je zajeta v popisu ceste</t>
  </si>
  <si>
    <t>Opomba: Izkop za komunalne vode se upošteva do spodnjega ustroja ceste</t>
  </si>
  <si>
    <t>Izkop mehke kamnine – 4. kategorije za odvodne jarke in kanalete ter regulacija potoka Pevmica</t>
  </si>
  <si>
    <t>Izkop trde kamnine – 5. kategorije za odvodne jarke in kanalete ter regulacija potoka Pevmica</t>
  </si>
  <si>
    <t>Izkop vezljive zemljine/zrnate kamnine – 3. kategorije za temelje, kanalske rove, prepuste, jaške in drenaže, širine 1,1 do 2,0 m in globine 1,1 do 2,0 m – strojno, planiranje dna ročno</t>
  </si>
  <si>
    <t>Izkop mehke kamnine – 4. kategorije za temelje, kanalske rove, prepuste, jaške in drenaže, širine 1,1 do 2,0 m in globine 1,1 do 2,0 m</t>
  </si>
  <si>
    <t>Izkop trde kamnine – 5. kategorije za temelje, kanalske rove, prepuste, jaške in drenaže, širine 1,1 do 2,0 m in globine 1,1 do 2,0 m</t>
  </si>
  <si>
    <t>Izdelava klina iz zrnate kamnine – 3. kategorije skupaj z dobavo</t>
  </si>
  <si>
    <t>Tlakovanje jarka b=30cm, h=20cm po brežini z lomljencem iz apnenca debeline d=10-20cm, stiki zapolnjeni s cementno malto, na podložni plasti cementnega betona C12/15 debeline 10cm. 
(prehod kanaleta - RJ)</t>
  </si>
  <si>
    <t xml:space="preserve">Tlakovanje muld na poljskih priključkih z lomljencem iz apnenca debeline d=10cm, stiki zapolnjeni s cementno malto, na podložni plasti cementnega betona C12/15 debeline 10cm. </t>
  </si>
  <si>
    <t>Tlakovanje brežin in dna travnatih odvodnih jarkov z lomljencem iz apnenca debeline d=20-30cm</t>
  </si>
  <si>
    <t>Tlakovanje brežin in dna jarkov  z lomljencem iz apnenca d=20 cm, stiki zapolnjeni s cementno malto, na podložni plasti cementnega betona C12/15 debeline 10cm. (vtok v cevni prepust)</t>
  </si>
  <si>
    <t>Tlakovanje brežin in dna jarkov  z lomljencem iz apnenca d=50-60 cm. (iztok iz cevnega prepusta)</t>
  </si>
  <si>
    <t xml:space="preserve">Dobava in polaganje prefabriciranih trapeznih betonskih kanalet širine dna  b=30cm, višine 15cm. Kanalete se polagajo na sloj podložnega betona C12/15 debeline 10 cm. V stik se vgradi profil iz poliuretanske pene 6mm, potem se stik zapolni z tesnilno maso na bazi poliuretana. </t>
  </si>
  <si>
    <t>Izdelava drenažne kanalizacije, iz cevi iz plastičnih mas, dvoslojnih rebrastih PEHD cevi DN200/176, vgrajenih na podložno plast iz cementnega betona-obbetoniranih, odprtine za vstop vode so porazdeljene po temenskem krožnem obodu cevi znotraj 120 stopinjskega središčnega kota.</t>
  </si>
  <si>
    <t>Izdelava kanalizacije iz cevi iz plastičnih mas, dvoslojnih rebrastih PEHD cevi DN315/271 tip SN 8kN/m2, vgrajenih na peščeno posteljico</t>
  </si>
  <si>
    <t>odcep DN250/200 45°</t>
  </si>
  <si>
    <t>odcep DN315/200 45°</t>
  </si>
  <si>
    <t>0014A</t>
  </si>
  <si>
    <t>0014B</t>
  </si>
  <si>
    <t>0014C</t>
  </si>
  <si>
    <t>Izdelava slepega priklopa DN160 in DN315 PE cevi na AB cev. Vključno z vrtanjem in spojnimi ter tesnilnimi elementi.</t>
  </si>
  <si>
    <t>Pregled in čiščenje kanala pred izvedbo tlačnega preskusa</t>
  </si>
  <si>
    <t>Izdelava jaška iz cementnega betona, krožnega prereza s premerom 80 cm, globokega 1,5 do 2,0 m</t>
  </si>
  <si>
    <t>Dobava in vgraditev pokrova iz duktilne litine z nosilnostjo 125 kN, krožnega prereza s premerom 500 mm  (peskolov s čelnim vtokom)</t>
  </si>
  <si>
    <t>Dobava in vgraditev pokrova iz duktilne litine z nosilnostjo 125 kN, s prerezom 600/600 mm</t>
  </si>
  <si>
    <t>Izdelava poševne iztočne glave  krožnega prereza iz cementnega betona s premerom 25 cm z vsemi dodatnimi deli (opažanje, armiranje …)</t>
  </si>
  <si>
    <t>Izdelava poševne iztočne glave  krožnega prereza iz cementnega betona s premerom 30 cm z vsemi dodatnimi deli (opažanje, armiranje …)</t>
  </si>
  <si>
    <t>Izdelava prepusta krožnega prereza iz cevi iz ojačanega cementnega betona DN500, na betonskem podstavku C25/30.</t>
  </si>
  <si>
    <t>Izdelava prepusta krožnega prereza iz cevi iz ojačanega cementnega betona DN600, na betonskem podstavku C25/30.</t>
  </si>
  <si>
    <t>Izdelava poševne vtočne glave prepusta krožnega prereza iz cementnega betona s premerom 60 cm z vsemi dodatnimi deli (opažanje, armiranje …)</t>
  </si>
  <si>
    <t>Izdelava poševne vtočne glave prepusta krožnega prereza iz cementnega betona s premerom 80 cm z vsemi dodatnimi deli (opažanje, armiranje …)</t>
  </si>
  <si>
    <t>45213,1</t>
  </si>
  <si>
    <t>Izdelava poševne iztočne glave prepusta krožnega prereza iz cementnega betona s premerom 60 cm z vsemi dodatnimi deli (opažanje, armiranje …)</t>
  </si>
  <si>
    <t>45214,1</t>
  </si>
  <si>
    <t>Izdelava poševne iztočne glave prepusta krožnega prereza iz cementnega betona s premerom 80 cm z vsemi dodatnimi deli (opažanje, armiranje …)</t>
  </si>
  <si>
    <t>Dobava in vgradnja tangencialnega jaška premera DN1000 na betonski cevi DN800 (cevni prepust 6)</t>
  </si>
  <si>
    <t>dim 0.8x0.8x2.0 m</t>
  </si>
  <si>
    <t>Izdelava kaskadnega AB revizijskega jaška na na prepustu iz vodotesnega betona C25/30, komplet vsemi pomožnimi deli (opaž, armatura), betoniranjem dna in oblikovanjem mulde z granitnimi kockami (po detajlu).</t>
  </si>
  <si>
    <t>dim 1.0x1.0x3.0 m</t>
  </si>
  <si>
    <t xml:space="preserve">Tlakovanje brežin vodotoka Pevmica z lomljencem d=30 do 90 cm. Vidne fuge na brežini so zapolnjene z mešanico humusa in gline in zatravljene.
</t>
  </si>
  <si>
    <t>Acer campestre, maklen - drevoredni (3m deblo do krošnje)</t>
  </si>
  <si>
    <t>Prunus padus, čremsa (d.10-12)</t>
  </si>
  <si>
    <t>Quercus robur, hrast dob (d. 10-12)</t>
  </si>
  <si>
    <t>Cornus mas, dren (d.10-12)</t>
  </si>
  <si>
    <t>Crataegus laevigata, glog (velikost 120-150)</t>
  </si>
  <si>
    <t>Razvoz humusa iz deponije gradbišča. Razstiranje 1.414 m3 humusa v debelini do 15 cm na zelenice - fino planiranje.</t>
  </si>
  <si>
    <t>od tega na nasutih brežinah (varovalna mreža)</t>
  </si>
  <si>
    <t>od tega na vkopanih brežinah (varovalna mreža)</t>
  </si>
  <si>
    <t>od tega na položnih zelenicah</t>
  </si>
  <si>
    <t>Opomba: optimalen čas setve je od sredine septembra do konca aprila</t>
  </si>
  <si>
    <t>DELO</t>
  </si>
  <si>
    <t>VII.</t>
  </si>
  <si>
    <t>KONSTRUKCIJE</t>
  </si>
  <si>
    <t>REKAPITULACIJA: KONSTRUKCIJE</t>
  </si>
  <si>
    <t>ocena</t>
  </si>
  <si>
    <t>Demontaža jeklene varnostne ograje vključno z nakladanjem in odvozom na trajno deponijo s plačilom ustreznih pristojbin.</t>
  </si>
  <si>
    <t>Porušitev in odstranitev zidu iz kamna v suhi malti</t>
  </si>
  <si>
    <t xml:space="preserve">Odstranitev dreves z debli premera do 35 cm, kompletno z izkopom panjev in odvozom na stalno deponijo. </t>
  </si>
  <si>
    <t xml:space="preserve">Projektantski nadzor električnih napeljav </t>
  </si>
  <si>
    <t>Prevoz materiala na trajno deponijo skupaj s takso in priskrbitvijo evidenčnih listov.</t>
  </si>
  <si>
    <t xml:space="preserve">Izdelave izpolnjenih obrazcev za vnos podatkov v naročnikovo evidenco cestnih podatkov (BCP). </t>
  </si>
  <si>
    <t xml:space="preserve">Izdelave geodetskega načrta novega stanja. </t>
  </si>
  <si>
    <t>Izdelava tehnološko ekonomskega elaborata</t>
  </si>
  <si>
    <t>Morebitne postavke v popisih ali tehničnih poročilih, kjer projektant definira proizvajalca, so orientacijske in služijo le kot definicija v smislu zahtevane kvalitete. Izvajalec lahko enako kvaliteten proizvod kupi tudi pri drugih proizvajalcih.</t>
  </si>
  <si>
    <t xml:space="preserve">Izdelava nasipa za delovni plato iz izkopnega gruščnatega materiala </t>
  </si>
  <si>
    <t>Izvedba testa zveznosti pilotov</t>
  </si>
  <si>
    <t>Odbijanje glav pilota z nakladanjem in odvozom porušenega betona na trajno deponijo</t>
  </si>
  <si>
    <t>Posek panja s premerom 11 do 30 cm z odvozom na trajno deponijo</t>
  </si>
  <si>
    <t>Posek in odstranitev drevesa z deblom premera 31 do 50 cm ter odstranitev vej z odvozom na trajno deponijo</t>
  </si>
  <si>
    <t xml:space="preserve">Odstranitev panja s premerom 31 do 50 cm z odvozom na trajno deponijo </t>
  </si>
  <si>
    <t>Porušitev in odstranitev kanalizacije iz cevi s premerom do 40 cm z odvozom na trajno deponijo</t>
  </si>
  <si>
    <t>Porušitev in odstranitev kanalizacije iz cevi s premerom 41 do 80 cm z odvozom na trajno deponijo</t>
  </si>
  <si>
    <t>Porušitev in odstranitev škatlastega prepusta s stranico širine do 1m z odvozom na trajno deponijo</t>
  </si>
  <si>
    <t>Prevoz materiala na trajno deponijo</t>
  </si>
  <si>
    <t>Strojni izkop v cestnem nasipu ter flišnem ali apnencevem nasipu po kampadah. Dolžine, naklon brezin in eventualno opiranje v zaledju določi geomehanik. (predvidene kampade cca 5-6m in kontaktna izvedba) in z odvozom viškov materiala na trajno deponijo</t>
  </si>
  <si>
    <t>Stroški za organizacijo in izvajanje projektantskega in nadzora</t>
  </si>
  <si>
    <t>Strojni izkop v cestnem nasipu in flišnem nasipu ter prepereli in kompaktni podlagi po kampadah. Dolžine, naklon brezin in eventualno opiranje v zaledju določi geomehanik. (predvidene kampade cca 5-6m in kontaktna izvedba) in z odvozom viškov materiala na trajno deponijo</t>
  </si>
  <si>
    <t>Strojni izkop v cestnem nasipu in peščenem nasipo ter prepereli in kompaktni podlagi po kampadah. Dolžine, naklon brezin in eventualno opiranje v zaledju določi geomehanik. (predvidene kampade cca 5-6m in kontaktna izvedba) in z odvozom viškov materiala na trajno deponijo</t>
  </si>
  <si>
    <t>Strojni izkop v cestnem nasipu in flišnem nasipu ter prepereli in kompaktni podlagi po kampadah. Dolžine, naklon brezin in eventualno opiranje v zaledju potrdi geomehanik. (predvidene kampade cca 5-6m in kontaktna izvedba) in z odvozom viškov materiala na trajno deponijo</t>
  </si>
  <si>
    <t>Strojni izkop v cestnem nasipu in glini ter prepereli podlagi po kampadah. Dolžine, naklon brezin in eventualno opiranje v zaledju določi geomehanik. (predvidene kampade cca 5m in kontaktna izvedba) in z odvozom viškov materiala na trajno deponijo</t>
  </si>
  <si>
    <t>Strojni izkop gradbene jame. Naklon brezin in eventualno opiranje v zaledju določi geomehanik. (predvidoma v začasnem naklonu 1:1.0 in z odvozom viškov materiala na trajno deponijo (tudi zložba pred prepustom). Upoštevan je teren III.-IV. kategorije.</t>
  </si>
  <si>
    <t xml:space="preserve">Strojni izkop gradbene jame. Naklon brezin in eventualno opiranje v zaledju določi geomehanik. (predvidoma v začasnem naklonu 1:1.0 in z odvozom viškov materiala na trajno deponijo (tudi zložba pred prepustom) Upoštevan je teren III.-IV. kategorije. </t>
  </si>
  <si>
    <t>Nakladanje in odvoz odvečnega materiala (merjeno v raščenem stanju) na trajno deponijo</t>
  </si>
  <si>
    <t xml:space="preserve">opis: </t>
  </si>
  <si>
    <t xml:space="preserve">Nadzor upravljalca cestne razsvetljave </t>
  </si>
  <si>
    <t>Nepredvidena dela (5% od del obseganih v točkah I., II., III.,  IV., V. in VI.)</t>
  </si>
  <si>
    <r>
      <t xml:space="preserve">V navedeni postavki </t>
    </r>
    <r>
      <rPr>
        <b/>
        <sz val="11"/>
        <rFont val="Arial"/>
        <family val="2"/>
        <charset val="238"/>
      </rPr>
      <t>0031</t>
    </r>
    <r>
      <rPr>
        <sz val="11"/>
        <rFont val="Arial"/>
        <family val="2"/>
        <charset val="238"/>
      </rPr>
      <t xml:space="preserve"> zavihka </t>
    </r>
    <r>
      <rPr>
        <b/>
        <sz val="11"/>
        <rFont val="Arial"/>
        <family val="2"/>
        <charset val="238"/>
      </rPr>
      <t>I. CESTA; 1. PREDDELA; 1.3. OSTALA PREDDELA, 1.3.1. Omejitev prometa,</t>
    </r>
    <r>
      <rPr>
        <sz val="11"/>
        <rFont val="Arial"/>
        <family val="2"/>
        <charset val="238"/>
      </rPr>
      <t xml:space="preserve"> je ocenjena vrednost stroškov koncesionarja za postavitev in vzdrževanje prometne signalizacije v času gradnje. V ceni so zajeti predvideni stroški koncesionarja za postavitev in vzdrževanje prometne signaliazacije za čas gradnje. Vsi ostali stroški izdelave elaborata, vodenja prometa v času gradnje, izvedbe začasnih zavarovanj in vzdrževanje voznih površin so strošek izvajalca.</t>
    </r>
  </si>
  <si>
    <t>1.3.1.</t>
  </si>
  <si>
    <t>t</t>
  </si>
  <si>
    <t xml:space="preserve">Izdelava PID projektne dokumentacije </t>
  </si>
  <si>
    <t>Nabava in zasaditev drevesa : zasaditev z vsemi deli in materiali. Drevesno sadiko je treba posaditi v izkopano jamo z vsem potrebnim gnojenjem, humusom in zalivanjem ter oporo (1 kol, 8*8 cm, dolžine 3m), sadilno obrezovanje, privez.</t>
  </si>
  <si>
    <t>Nabava in zasaditev večjih grmovnic z vsemi deli in materiali. (oblikovanje gredic, dostava sadik, izkop sadilne jame, sadilno obrezovanje, dognojevanje, zalivanje)</t>
  </si>
  <si>
    <t>0001a</t>
  </si>
  <si>
    <t>0001c</t>
  </si>
  <si>
    <t>0001b</t>
  </si>
  <si>
    <t>0002a</t>
  </si>
  <si>
    <t>0003b</t>
  </si>
  <si>
    <t>Dobava in vgradnja cementnega betona C 30/37 XC3 XD2 XF4 PV-II Dmax16 (pilotna greda)</t>
  </si>
  <si>
    <t>Izvedba 26 kos uvrtanih Benotto pilotov fi100cm, dolžine od 7,00 do 10,50m, vpetih v  preperelo in kompaktno hribino:
- beton: C25/30 XC2 XF2 PV-I Dmax 32   0,785m3/m
- armatura: B500 T=70 kg/m1 pilota
Postavka vsebuje vse aktivnosti za izvedbo pilotov, kot so premiki vrtalnega stroja med vrtinami, vrtanje v zemljini in hribini (100% cevitev), nakladanje izvrtanine, dobavo in kontraktorsko vgradnjo betona, dobavo in vgradnjo armaturnih košev.</t>
  </si>
  <si>
    <t>Dobava in izdelava zaledne drenaže objektov s PEHD cevmi premera 250 mm/270° (vključno s priključnimi elementi) in priklopi na jaške</t>
  </si>
  <si>
    <t>Dobava in izdelava drenažnega rebra s PEHD cevmi premera 200 mm/270° vključno s priključnimi elementi in priklopi iztokov</t>
  </si>
  <si>
    <t>Izkop kabelskega jarka v terenu III. in IV. ktg. širine do 0,45 m in globine do 1,0 m (glej risbo - Karakteristični prerezi kabelskega rova)</t>
  </si>
  <si>
    <t>Izdelava posteljice iz agregatnega materiala frakcije 4-8 mm v debelini plasti d=10 cm in obsip cevi z agregatnim materialom frakcije 0-4 m v debelini plasti d=10 cm nad temenom cevi, polaganje ozemljilnega valjanca</t>
  </si>
  <si>
    <t>Protikorozijska zaščita droga z bitumensko maso pri prehodu iz temelja na plano v dolžini +/- 25 cm</t>
  </si>
  <si>
    <t>Izdelava kabelskega jaška notranjih dimenzi 80x80x78 cm v zelenici (količine za izdelavo enega jaška) - predfabriciran kot npr. tip Jadranka</t>
  </si>
  <si>
    <t>- strojni in deloma ročni izkop jame dimenzij (axbxg): 1,2 x 1,2 x 1,25 m  v terenu III. do VI. ktg.</t>
  </si>
  <si>
    <t xml:space="preserve">- vgradnja prefabriciranega betonskega kabelskega jaška kot npr. tip Jadranka notranjih dimenzij 80x80x78 cm </t>
  </si>
  <si>
    <t>- vgradnja prefabriciranega AB pokrova kabelskega jaška kot npr. tip Jadranka zunanjih dimenzij 100x100x20 cm, nosilnosti 250 kN</t>
  </si>
  <si>
    <t>-  vgradnja enojnega LTŽ pokrova z odprtino 600x600 mm z napisom ELEKTRIKA in nosilnostjo 125 kN skupaj z okvirjem na AB pokrov</t>
  </si>
  <si>
    <t>Izdelava kabelskega jaška notranjih dimenzij 60x60x88 cm v zelenici (količine za izdelavo enega jaška) - predfabriciran kot npr. tip Jadranka</t>
  </si>
  <si>
    <t>- strojni in deloma ročni izkop jame dimenzij (axbxg): 1,1 x 1,1 x 1,15 m v terenu III. do VI. ktg.</t>
  </si>
  <si>
    <t>Izdelava temelja za pasivno varni steber cestne razsvetljave višine 9 m- vkop (količine za izdelavo enega temelja)</t>
  </si>
  <si>
    <t>- strojni izkop jame dimenzij (axbxg): 1,3 x 1,3 x 1,8 m   v terenu III. do VI. ktg.</t>
  </si>
  <si>
    <t>- vgradnja do 1x stigmaflex cevi  f63 mm, dolžine 1,0 m, za uvod kablov v kandelaber</t>
  </si>
  <si>
    <t>Izdelava temelja za steber cestne razsvetljave višine 9 m - sidrna plošča (količine za izdelavo enega temelja)</t>
  </si>
  <si>
    <t>- strojni in deloma ročni izkop jame dimenzij (axbxg): 1,1 x 1,1 x 1,1 m v terenu III. do VI. ktg.</t>
  </si>
  <si>
    <t>Izdelava temelja za AB drog N9 višine 9 m - vkop (količine za izdelavo enega temelja)</t>
  </si>
  <si>
    <t>- strojni izkop jame dimenzij (axbxg): 1,1 x 1,1 x 1,9 m   v terenu III. do VI. ktg.</t>
  </si>
  <si>
    <t>- dobava in polaganje filca</t>
  </si>
  <si>
    <t xml:space="preserve">- dobava in vgradnja betona C25/30, prereza 0,2 m3/m2, v temeljno ploščo dimenzij (axbxg): 0,8 x 0,8 x 0,2 m </t>
  </si>
  <si>
    <t>- dobava in vgradnja betonske cevi f40 cm, dolžine 1,0 m</t>
  </si>
  <si>
    <t xml:space="preserve">- dobava in vgradnja betona C25/30, prereza 0,2 m3/m2, v stene temelja dimenzij (axbxg): 0,9 x 0,9 x 1,6 m </t>
  </si>
  <si>
    <t>- zasipnje prostora med drogom in betonsko cevjo obsip cevi z agregatnim materialom frakcije 0-4 mm za utrditev droga</t>
  </si>
  <si>
    <t>Izdelava temelja za AB drog NO9 višine 9 m - vkop (količine za izdelavo enega temelja)</t>
  </si>
  <si>
    <t>- strojni izkop jame dimenzij (axbxg): 1,2 x 1,2 x 1,9 m   v terenu III. do VI. ktg.</t>
  </si>
  <si>
    <t xml:space="preserve">- dobava in vgradnja betona C25/30, prereza 0,2 m3/m2, v temeljno ploščo dimenzij (axbxg): 0,9 x 0,9 x 0,2 m </t>
  </si>
  <si>
    <t>Izdelava temelja za AB drog K9 višine 9 m - vkop (količine za izdelavo enega temelja)</t>
  </si>
  <si>
    <t>- strojni izkop jame dimenzij (axbxg): 1,3 x 1,3 x 1,9 m   v terenu III. do VI. ktg.</t>
  </si>
  <si>
    <t xml:space="preserve">- dobava in vgradnja betona C25/30, prereza 0,2 m3/m2, v temeljno ploščo dimenzij (axbxg): 1 x 1 x 0,2 m </t>
  </si>
  <si>
    <t>- dobava in vgradnja betonske cevi f50 cm, dolžine 1,0 m</t>
  </si>
  <si>
    <t xml:space="preserve">- dobava in vgradnja betona C25/30, prereza 0,2 m3/m2, v stene temelja dimenzij (axbxg): 1 x 1 x 1,6 m </t>
  </si>
  <si>
    <t>Kabel N1XD9-AR (X00/0-A) 3x35+70 mm2 položen prostozračno s pomočjo avtodvigala (hiab s košaro)  in vpet v sidrne, kotne in obesne sponke</t>
  </si>
  <si>
    <t xml:space="preserve">Odcep iz samonosnega kabelskega snopa tipa N1XD9-AR (X00/0-A) 3x70+70 + 2x16 mm2 na  samonosni kabelski snop tipa N1XD9-AR (X00/0-A) 3x35+70 mm2, s štirimi izolacijskimi prebodnimi konektorji, kot npr. Raychem P3X-95, kabelske vezice, izveden s pomočjo avtodvigala (hiab s košaro) </t>
  </si>
  <si>
    <t xml:space="preserve">Sidrna sponka kot npr. S-20 za zatezno vpetje SKS kabla N1XD9-AR (X00/0-A) 3x35+70 mm2, skupaj z vijakom s spiralnim kavljem kot npr.  VK-M16x300 za pritrditev na betonski drog, postavljena s pomočjo avtodvigala (hiab s košaro) </t>
  </si>
  <si>
    <t>Nosilna sponka z varovalnim členom kot npr. S-15  za nosilno obešanje kabla N1XD9-AR (X00/0-A) 3x35+70 mm2, skupaj z nosilcem kot npr. S-10A in vijakom V-M16x300 mm za pritrditev na betonski drog, postavljena s pomočjo avtodvigala (hiab s košaro)</t>
  </si>
  <si>
    <t>Nosilna sponka z varovalnim členom kot npr. S-15  za nosilno obešanje kabla N1XD9-AR (X00/0-A) 3x35+70 mm2, skupaj z nosilcem kot npr. S-10A in vijakom V-M16x200 mm za pritrditev na betonski drog, postavljena s pomočjo avtodvigala (hiab s košaro)</t>
  </si>
  <si>
    <t>Prehod samonosnega kabelskega snopa tipa N1XD9-AR (X00/0-A) 3x35+70 mm2 na zemeljski kabel tipa  NAYY-J 4x35 + 2,5 mm2,  s štirimi mehanskimi  konektorji kot npr. Raychem HEL-4896 ZAK, štirimi toplokrčnimi tesnilnimi cevkami kot npr. Raychem WCSM-33/ 8-150/S, štirimi toplokrčnimi zaščitnimi cevkami kot npr. Raychem CGPT 18/ 6-0, toplokrčnim razcepiščem kot npr. Raychem 502K033/S in enim toplokrčnim zaključnim čepom za neizkoriščeno žilo kot npr. Raychem 102L011-R05/S</t>
  </si>
  <si>
    <t>Odvodniki prenapetosti kot npr. PROTEC AQ 40, In(8/20)= 20 kA (Iskra zaščite) za zaščito NN omrežja pred prenapetostmi pri prehodu iz nadzemnega v zemeljski kabelski vod</t>
  </si>
  <si>
    <t>Vodnik H07V-K 25 mm2 dolžine cca 0,5 m za priključitev odvodnika prenapetosti na ozemljitveni vod, skupaj s kabelskim čeveljem Cu 25mm2 z luknjo za ozemljitveni vijak ter izolacijski prebodni konektor kot npr. Raychem HEL-5005 za priklop vodnika na samonosni kabelski snop</t>
  </si>
  <si>
    <t>Pritrditev dveh NN kablova na betonski drog - objemke iz Rf trakov z zatezno sponko montirane na vsak meter, mehanska zaščita kabla z Rf koritom dimenzij 100x50x2500 mm, pritrjenim z objemko na betonski drog</t>
  </si>
  <si>
    <t>Nosilni AB drog višine 9 m, kot npr. N9 - postavljen z avtodvigalom (fiksiranje droga z  zasipanjem reže med cevjo in drogom z mokrim peskom granulacije do 4 mm, vgradnja zatesnilnega venca iz cementne malte, med stebrom in betonsko cevjo po niveliranju in utrditvi kandelabra - temelj zaključimo z dobetoniranjem in vrh, ki gleda iz zemlje, zalikamo v blagem nagibu - zajeto v zemeljskih delih), pritrditev ozemljitvenega valjanca na ozemljitveno sponko droga - drog mora biti nameščen v temelj z dvigovanjem in uporabo ustreznih dvigalnih naprav po navodilih proizvajalca</t>
  </si>
  <si>
    <t>Nosilni ojačan AB drog višine 9 m, kot npr. NO9 - postavljen z avtodvigalom (fiksiranje droga z  zasipanjem reže med cevjo in drogom z mokrim peskom granulacije do 4 mm, vgradnja zatesnilnega venca iz cementne malte, med stebrom in betonsko cevjo po niveliranju in utrditvi kandelabra - temelj zaključimo z dobetoniranjem in vrh, ki gleda iz zemlje, zalikamo v blagem nagibu - zajeto v zemeljskih delih), pritrditev ozemljitvenega valjanca na ozemljitveno sponko droga - drog mora biti nameščen v temelj z dvigovanjem in uporabo ustreznih dvigalnih naprav po navodilih proizvajalca</t>
  </si>
  <si>
    <t>Kotni AB drog višine 9 m, kot npr. K9 - postavljen z avtodvigalom (fiksiranje droga z  zasipanjem reže med cevjo in drogom z mokrim peskom granulacije do 4 mm, vgradnja zatesnilnega venca iz cementne malte, med stebrom in betonsko cevjo po niveliranju in utrditvi kandelabra - temelj zaključimo z dobetoniranjem in vrh, ki gleda iz zemlje, zalikamo v blagem nagibu - zajeto v zemeljskih delih), pritrditev ozemljitvenega valjanca na ozemljitveno sponko droga - drog mora biti nameščen v temelj z dvigovanjem in uporabo ustreznih dvigalnih naprav po navodilih proizvajalca</t>
  </si>
  <si>
    <t>Priključno merilna omarica  P.M.O. CR - tipska prostostoječa kabelska omarica iz nerjaveče pločevine, dimenzij (šxvxg): 300 x 800 x 200 mm(stopnja IP zaščite na prah in vodo je IP54, stopnja odpornosti na udarce pa je IK08), s podstavkom dimenzij (šxvxg): 300 x 100 x 200 mm, montirana na betonski temelj, razdeljena na priključni in merilni del, merilni del je opremljen z okencem s pogledom na števec, števčno ploščo, PEN zbiralko z izolatorji, vrata opremljena s  ključavnico elektro distribucije, vanjo se vgradi sledeča oprema:</t>
  </si>
  <si>
    <t xml:space="preserve">- horizontalni varovalčni ločilnik (glavne varovalke), tripolni, kot npr. HVL0 (160 A) z NV varovalko 20 A gG </t>
  </si>
  <si>
    <t>- N sponka PK 00/0 M8/2M5-S</t>
  </si>
  <si>
    <t>- PE sponka PK 00/0 M8/2M5-S</t>
  </si>
  <si>
    <t>enofazni direktni elektronski števec delovne  energije, 400/230V, 0,25-5-80 A, z vgrajenim tarifnim odklopnikom, LCD prikazovalnikom in PLC krmilnim modulom (G3-PLC) - krmili delovanje tarifnega odklopnika, ima vgrajeno interno uro s koledarjem za krmiljenje tarife, kot npr. ZCXi120CQU1L1D1.21 S4 (Landis@Gyr)</t>
  </si>
  <si>
    <t>Ureditev priklopa na NN distrbucijsko omrežje - pridobitev vse  potrebne dokumentacije (soglasje za priključitev, pogodba o priključitvi, pogodba o dostopu), plačilo elektroenergetskega prispevka ostali odjem - omejevalec toka 1x16 A, nadzor nad izgradnjo NN priključka, pregled NN priključka in merilnega mesta s strani elektro distribucijskega podjetja, priključitev merilnega mesta na NN omrežje</t>
  </si>
  <si>
    <t>Kabel FG16OR16 3x6 mm2 uvlečen v kabelsko kanalizacijo</t>
  </si>
  <si>
    <t>Kabelski tulci za zaključek kabla FG16OR16 3x6 mm2, toploskrčne cevi z lepilom za zaščito kabelskih tulcev, priklop kabla na priključno ploščo v stebru CR</t>
  </si>
  <si>
    <t>Prižigališče P CR - tipska prostostoječa kabelska omarica iz nerjaveče pločevine, dimenzij (šxvxg): 300 x 800 x 200 mm (stopnja IP zaščite na prah in vodo naj bo IP54, stopnja odpornosti na udarce pa IK08), s podstavkom dimenzij (šxvxg): 300 x 100 x 200 mm, montirana na betonski temelj,razdeljena na napajalni in krmilni del, , vrata se opremijo s  ključavnico vzdrževalca razsvetljave, omarica se opremi z  DIN letvami in perforirano montažno ploščo za vgradnjo opreme, žepki za načrte, ožičena in preiskušana, s sledečimi elementi:</t>
  </si>
  <si>
    <t xml:space="preserve">- glavno bremensko ločilno stikalo za vgradnjo na DIN letev, In=25A, kontaktni sklop 1x (0-1), z indikacijo položaja kontakta, kot npr. SV 125 (Eti)
</t>
  </si>
  <si>
    <t>-cilindrični varovalčni ločilnik, 690V, enopolni kot npr. EFD 10 - 32A  (Eti ), s cilindričnim talilnim vložkom CH10 - 6A gG</t>
  </si>
  <si>
    <t>- krmilno stikalo za vgradnjo na DIN letev, 16A, kontaktni sklop 1x (1-0-2)  kot npr. SSG 116 (Eaton)</t>
  </si>
  <si>
    <t>- kontaktor 63A /230V/8,5 kW, krmilna napetost 230V AC, kot npr. R63-20 230V (Eti), kontakti 2xNO</t>
  </si>
  <si>
    <t>- sistem viličastih zbiralk L</t>
  </si>
  <si>
    <t>- energetska vrstna sponka 10 mm2, montaža na DIN šino</t>
  </si>
  <si>
    <t>Nadzor Elektro Primorska (po dejanskih stroških)</t>
  </si>
  <si>
    <t>Izdelava manjših sprememb projektnih rešitev ali kontrolnih izračunov in preverjanj predlaganih sprememb na predlog izvajalca, nadzornika, investitorja, potovalni čas ni vključen  (po dejanskih stroških)</t>
  </si>
  <si>
    <t>Izdelava nevezane nosilne plasti enakomerno zrnatega drobljenca iz kamnine v deb. od 20 cm do 30 cm  –  PRIKLJUČEK HUM</t>
  </si>
  <si>
    <t>Izdelava obrabne in zaporne plasti bitumenizirane zmesi AC 8 surf B70/100, A5/Z3 v debelini 4 cm  – asfaltna berma</t>
  </si>
  <si>
    <t xml:space="preserve">Izdelava obrabne in zaporne plasti bitumenizirane zmesi AC 16 surf B50/70 A4  v debelini 6 cm  – asfaltna bankina </t>
  </si>
  <si>
    <t>0010a</t>
  </si>
  <si>
    <t>0009a</t>
  </si>
  <si>
    <t>Dobava in pritrditev prometnega znaka, podloga iz aluminijaste pločevine, znak z odsevno folijo RA2, velikosti  350mmx300mm (3600(5x))</t>
  </si>
  <si>
    <t>6.4.</t>
  </si>
  <si>
    <t>Dobava in vgraditev jeklene varnostne ograje, vključno vse elemente, za nivo zadrževanja N2 in za delovno širino W2.</t>
  </si>
  <si>
    <t xml:space="preserve">Raven enosegmentni pasivno varni steber cestne razsvetljave - svetle višine 9 m, sestavljen iz osnovnega stebra kot npr. ZP1,5-8 (ZIPpole), dolžine 8 m (skupne dolžine 9,5 m) in podaljška kot npr. S1 (ZIPpole) dolžine 1 m, ki je prilagojen za direktno montažo ene svetilke Φ60 mm (podaljšek  se s šestimi vijaki M6 pritrdi na steber  ZP1,5-8),  s priključno ploščo z varovalkami  in kompletnim ožičenjem (FG16OR16 3x2,5 mm2),  postavljen na temelj z avtodvigalom, priklop ozemljitvenega valjanca na steber CR. Steber je zakovičen po celotni dolžini. </t>
  </si>
  <si>
    <t>V primeru naleta vozila v steber se zakovice odprejo/odlomijo, osnovna oblika stebra se splošči in na ta način absorbira moč trka, poveča čas trajanja trka in zmanjša možnost nastanka poškodb potnikov v vozilu, kakor tudi vozila samega. Predviden steber dosega HE kategorijo absorpcije energije in stopnjo 3 varnosti udeležencev v vozilu ( pri 100 km/h). Dimenzioniran je za pritisk vetra skladno s standardom SIST EN 1991-1-4 – to je za pritisk vetra pri največji hitrosti ob sunkih vetra 1680 N/m2 (upoštevana je karakteristična hitrost vetra 30 m/s - za 3. vetrovno cono), kar mora proizvajalec potrditi s certifikatom</t>
  </si>
  <si>
    <t>Raven štirisegmenti, okrogli steber cestne razsvetljave, - svetle višine 9 m, prilagojen za montažo na sidrne vijake, vročecinkane izvedbe (nanos cinka mora biti v skladu s standardom EN ISO 1461 minimalno 86 mm) - debelina stene prvega segmenta je 4 mm, ostalih treh pa 3 mm, privarjena sidrna plošča dimenzij: 300x300x15 mm, vrh kandelabra prilagojen za direktni natik svetilke f60 mm, s priključno ploščo z varovalkami  in kompletnim ožičenjem (FG16OR16 3x2,5 mm2),</t>
  </si>
  <si>
    <t xml:space="preserve"> kot npr. TC95P (Pali Campion), postavljen na temelj z avtodvigalom, priklop ozemljitvenega valjanca na steber. Dimenzioniran je za pritisk vetra skladno s standardom SIST EN 1991-1-4 – to je za pritisk vetra pri največji hitrosti ob sunkih vetra 1680 N/m2 (upoštevana je karakteristična hitrost vetra 30 m/s - za 3. vetrovno cono), kar mora proizvajalec potrditi s certifikatom</t>
  </si>
  <si>
    <t xml:space="preserve"> - maksimalna neto teža LED svetilke: 6,20 kg - hitri konektor IP66/68 za priklop svetilke brez odpiranja ohišja - cestna optika tip H4, full cut-off,  barvna temperatura: 3000 K, CRI: ≥70, svetlobni izkoristek LED svetilke: minimalno 126,1 lm/W, minimalni svetlobni tok LED svetilke: 5730,9 lm, gonilni tok LED modula: 610 mA, priključna moč maksimalno: 45,5 W - napajalna napetost: 120…277 V / 50 ~ 60 Hz, delovna temperatura: -30 do +50 °C, LED gonilnik s termično zaščito in prenapetostno zaščito minimalno 10 kV, možnost samodejne redukcije moči v 5 korakih (AstroDIM), življenjska doba: LED: &gt;100.000 h (L80/B10), električni zaščitni razred (IEC): ZR I (ZR II na zahtevo), temperatura ambienta: Ta= 55 °C, ULOR = 0, postavljena z avtodvigalom (hiab s košaro)</t>
  </si>
  <si>
    <t xml:space="preserve">LED svetilka cestne razsvetljave, kot npr. NAIT MT-24LED 3000K 45W H4 (MT light) - ohišje iz tlačno litega aluminija, hladilna rebra ohišja izpostavljena atmosferi, barva ohišja RAL9007, odporno na korozijo in slanico, dolžina: 503 mm, širina: 262 mm, višina: 189 mm,  - ravno, varnostno kaljeno steklo (optični izhod LED svetilke), debeline minimalno 5 mm, silikonsko tesnilo okrog zaščitnih pokrovov, vijaki in podložke iz nerjavečega jekla - zahtevano modularno vzdrževanje in popravilo svetilke  - vodoravna in vertikalna montaža na f42-60 mm na drog/krak z nastavljivim nagibom svetilke - stopnja zaščite pred vodo in prahom: IP66, stopnja mehanske trdnosti: IK09, vgrajen ventil za izenačevanje pritiska v svetilki </t>
  </si>
  <si>
    <t>LED svetilka cestne razsvetljave, kot npr. NAIT MT-24LED 3000K 50W H3 (MT light) - ohišje iz tlačno litega aluminija, hladilna rebra ohišja izpostavljena atmosferi, barva ohišja RAL9007, odporno na korozijo in slanico, dolžina: 503 mm, širina: 262 mm, višina: 189 mm,  - ravno, varnostno kaljeno steklo (optični izhod LED svetilke), debeline minimalno 5 mm, silikonsko tesnilo okrog zaščitnih pokrovov, vijaki in podložke iz nerjavečega jekla - zahtevano modularno vzdrževanje in popravilo svetilke - vodoravna in vertikalna montaža na f42-60 mm na drog/krak z nastavljivim nagibom svetilke - stopnja zaščite pred vodo in prahom: IP66, stopnja mehanske trdnosti: IK09, vgrajen ventil za izenačevanje pritiska v svetilki</t>
  </si>
  <si>
    <t xml:space="preserve"> - maksimalna neto teža LED svetilke: 6,20 kg - hitri konektor IP66/68 za priklop svetilke brez odpiranja ohišja - cestna optika tip H3, full cut-off,  barvna temperatura: 3000 K, CRI: ≥70, svetlobni izkoristek LED svetilke: minimalno 120,7 lm/W, minimalni svetlobni tok LED svetilke: 6290 lm, gonilni tok LED modula: 700 mA, priključna moč maksimalno: 52,1 W - napajalna napetost: 120…277 V / 50 ~ 60 Hz, delovna temperatura: -30 do +50 °C, LED gonilnik s termično zaščito in prenapetostno zaščito minimalno 10 kV, možnost samodejne redukcije moči v 5 korakih (AstroDIM), življenjska doba: LED: &gt;100.000 h (L80/B10), električni zaščitni razred (IEC): ZR I (ZR II na zahtevo), temperatura ambienta: Ta= 55 °C, ULOR = 0, postavljena z avtodvigalom (hiab s košaro)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</si>
</sst>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 &quot;€&quot;"/>
    <numFmt numFmtId="165" formatCode="#,##0.00\ \€"/>
    <numFmt numFmtId="166" formatCode="_-* #,##0.00\ _S_I_T_-;\-* #,##0.00\ _S_I_T_-;_-* &quot;-&quot;??\ _S_I_T_-;_-@_-"/>
    <numFmt numFmtId="167" formatCode="0000"/>
    <numFmt numFmtId="168" formatCode="#,##0.0000"/>
    <numFmt numFmtId="169" formatCode="#,##0.0"/>
    <numFmt numFmtId="170" formatCode="dd/mm/yy"/>
    <numFmt numFmtId="171" formatCode="_-* #,##0\ _€_-;\-* #,##0\ _€_-;_-* &quot;-&quot;\ _€_-;_-@_-"/>
    <numFmt numFmtId="172" formatCode="_-* #,##0.00\ &quot;SIT&quot;_-;\-* #,##0.00\ &quot;SIT&quot;_-;_-* &quot;-&quot;??\ &quot;SIT&quot;_-;_-@_-"/>
  </numFmts>
  <fonts count="26">
    <font>
      <sz val="11"/>
      <color theme="1"/>
      <name val="Calibri"/>
      <family val="2"/>
      <charset val="238"/>
      <scheme val="minor"/>
    </font>
    <font>
      <sz val="10"/>
      <name val="Times New Roman"/>
      <family val="1"/>
      <charset val="238"/>
    </font>
    <font>
      <sz val="10"/>
      <name val="Arial CE"/>
      <family val="2"/>
      <charset val="238"/>
    </font>
    <font>
      <sz val="10"/>
      <name val="Arial CE"/>
      <charset val="238"/>
    </font>
    <font>
      <sz val="10"/>
      <name val="Arial"/>
      <family val="2"/>
      <charset val="238"/>
    </font>
    <font>
      <sz val="11"/>
      <color theme="1"/>
      <name val="Calibri"/>
      <family val="2"/>
      <charset val="238"/>
      <scheme val="minor"/>
    </font>
    <font>
      <sz val="10"/>
      <name val="Arial"/>
      <family val="2"/>
      <charset val="238"/>
    </font>
    <font>
      <sz val="11"/>
      <color theme="1"/>
      <name val="Arial"/>
      <family val="2"/>
      <charset val="238"/>
    </font>
    <font>
      <b/>
      <sz val="11"/>
      <name val="Arial"/>
      <family val="2"/>
      <charset val="238"/>
    </font>
    <font>
      <sz val="11"/>
      <name val="Arial"/>
      <family val="2"/>
      <charset val="238"/>
    </font>
    <font>
      <b/>
      <sz val="14"/>
      <color theme="4"/>
      <name val="Arial"/>
      <family val="2"/>
      <charset val="238"/>
    </font>
    <font>
      <b/>
      <sz val="11"/>
      <color theme="4"/>
      <name val="Arial"/>
      <family val="2"/>
      <charset val="238"/>
    </font>
    <font>
      <b/>
      <u/>
      <sz val="11"/>
      <name val="Arial"/>
      <family val="2"/>
      <charset val="238"/>
    </font>
    <font>
      <i/>
      <sz val="11"/>
      <name val="Arial"/>
      <family val="2"/>
      <charset val="238"/>
    </font>
    <font>
      <sz val="11"/>
      <color rgb="FFFF0000"/>
      <name val="Arial"/>
      <family val="2"/>
      <charset val="238"/>
    </font>
    <font>
      <b/>
      <i/>
      <sz val="11"/>
      <name val="Arial"/>
      <family val="2"/>
      <charset val="238"/>
    </font>
    <font>
      <b/>
      <sz val="12"/>
      <color rgb="FF5B37D5"/>
      <name val="Calibri"/>
      <family val="2"/>
      <charset val="238"/>
      <scheme val="minor"/>
    </font>
    <font>
      <sz val="12"/>
      <name val="Calibri"/>
      <family val="2"/>
      <charset val="238"/>
      <scheme val="minor"/>
    </font>
    <font>
      <b/>
      <sz val="12"/>
      <name val="Calibri"/>
      <family val="2"/>
      <charset val="238"/>
      <scheme val="minor"/>
    </font>
    <font>
      <i/>
      <sz val="10"/>
      <name val="Calibri"/>
      <family val="2"/>
      <charset val="238"/>
      <scheme val="minor"/>
    </font>
    <font>
      <i/>
      <sz val="10"/>
      <name val="SL Dutch"/>
    </font>
    <font>
      <sz val="10"/>
      <name val="Arial CE"/>
    </font>
    <font>
      <sz val="10"/>
      <color theme="1"/>
      <name val="Arial Narrow"/>
      <family val="2"/>
      <charset val="238"/>
    </font>
    <font>
      <sz val="10"/>
      <color indexed="8"/>
      <name val="Arial"/>
      <family val="2"/>
      <charset val="238"/>
    </font>
    <font>
      <i/>
      <sz val="12"/>
      <name val="Calibri"/>
      <family val="2"/>
      <charset val="238"/>
      <scheme val="minor"/>
    </font>
    <font>
      <b/>
      <i/>
      <sz val="12"/>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22"/>
      </patternFill>
    </fill>
    <fill>
      <patternFill patternType="solid">
        <fgColor theme="4" tint="0.59999389629810485"/>
        <bgColor indexed="64"/>
      </patternFill>
    </fill>
    <fill>
      <patternFill patternType="solid">
        <fgColor theme="8" tint="0.59999389629810485"/>
        <bgColor indexed="64"/>
      </patternFill>
    </fill>
  </fills>
  <borders count="27">
    <border>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70">
    <xf numFmtId="0" fontId="0" fillId="0" borderId="0"/>
    <xf numFmtId="0" fontId="1" fillId="0" borderId="0"/>
    <xf numFmtId="0" fontId="4" fillId="0" borderId="0"/>
    <xf numFmtId="0" fontId="4" fillId="0" borderId="0"/>
    <xf numFmtId="166" fontId="4"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9" fontId="2" fillId="0" borderId="0" applyFill="0" applyBorder="0" applyAlignment="0" applyProtection="0"/>
    <xf numFmtId="0" fontId="4" fillId="0" borderId="0"/>
    <xf numFmtId="1" fontId="20" fillId="0" borderId="0"/>
    <xf numFmtId="0" fontId="21" fillId="0" borderId="0"/>
    <xf numFmtId="4" fontId="22" fillId="0" borderId="0">
      <alignment wrapText="1"/>
    </xf>
    <xf numFmtId="171" fontId="4" fillId="0" borderId="0" applyFont="0" applyFill="0" applyBorder="0" applyAlignment="0" applyProtection="0"/>
    <xf numFmtId="166" fontId="21" fillId="0" borderId="0" applyFont="0" applyFill="0" applyBorder="0" applyAlignment="0" applyProtection="0"/>
    <xf numFmtId="172" fontId="21" fillId="0" borderId="0" applyFont="0" applyBorder="0" applyProtection="0">
      <alignment vertical="top" wrapText="1"/>
    </xf>
    <xf numFmtId="0" fontId="3" fillId="0" borderId="0"/>
    <xf numFmtId="0" fontId="3" fillId="0" borderId="0"/>
    <xf numFmtId="166" fontId="3" fillId="0" borderId="0" applyFont="0" applyFill="0" applyBorder="0" applyAlignment="0" applyProtection="0"/>
    <xf numFmtId="0" fontId="23" fillId="0" borderId="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183">
    <xf numFmtId="0" fontId="0" fillId="0" borderId="0" xfId="0"/>
    <xf numFmtId="4" fontId="17" fillId="0" borderId="0" xfId="0" applyNumberFormat="1" applyFont="1" applyAlignment="1" applyProtection="1">
      <alignment horizontal="right" vertical="top"/>
      <protection locked="0"/>
    </xf>
    <xf numFmtId="4" fontId="18" fillId="4" borderId="3" xfId="0" applyNumberFormat="1" applyFont="1" applyFill="1" applyBorder="1" applyAlignment="1" applyProtection="1">
      <alignment horizontal="right" vertical="top"/>
      <protection locked="0"/>
    </xf>
    <xf numFmtId="4" fontId="17" fillId="0" borderId="9" xfId="0" applyNumberFormat="1" applyFont="1" applyBorder="1" applyAlignment="1" applyProtection="1">
      <alignment horizontal="right" vertical="top"/>
      <protection locked="0"/>
    </xf>
    <xf numFmtId="4" fontId="18" fillId="5" borderId="12" xfId="0" applyNumberFormat="1" applyFont="1" applyFill="1" applyBorder="1" applyAlignment="1" applyProtection="1">
      <alignment horizontal="right" vertical="top"/>
      <protection locked="0"/>
    </xf>
    <xf numFmtId="4" fontId="17" fillId="2" borderId="1" xfId="0" applyNumberFormat="1" applyFont="1" applyFill="1" applyBorder="1" applyAlignment="1" applyProtection="1">
      <alignment horizontal="right" vertical="top" shrinkToFit="1"/>
      <protection locked="0"/>
    </xf>
    <xf numFmtId="4" fontId="18" fillId="3" borderId="3" xfId="0" applyNumberFormat="1" applyFont="1" applyFill="1" applyBorder="1" applyAlignment="1" applyProtection="1">
      <alignment horizontal="right" vertical="top"/>
      <protection locked="0"/>
    </xf>
    <xf numFmtId="4" fontId="17" fillId="0" borderId="3" xfId="0" applyNumberFormat="1" applyFont="1" applyBorder="1" applyAlignment="1" applyProtection="1">
      <alignment horizontal="right" vertical="top"/>
      <protection locked="0"/>
    </xf>
    <xf numFmtId="4" fontId="18" fillId="6" borderId="16" xfId="0" applyNumberFormat="1" applyFont="1" applyFill="1" applyBorder="1" applyAlignment="1" applyProtection="1">
      <alignment horizontal="right" vertical="top"/>
      <protection locked="0"/>
    </xf>
    <xf numFmtId="4" fontId="17" fillId="0" borderId="5" xfId="0" applyNumberFormat="1" applyFont="1" applyBorder="1" applyAlignment="1" applyProtection="1">
      <alignment horizontal="right" vertical="top"/>
      <protection locked="0"/>
    </xf>
    <xf numFmtId="0" fontId="10" fillId="4" borderId="0" xfId="0" applyFont="1" applyFill="1" applyAlignment="1" applyProtection="1">
      <alignment horizontal="left" vertical="top"/>
    </xf>
    <xf numFmtId="0" fontId="11" fillId="4" borderId="0" xfId="0" applyFont="1" applyFill="1" applyAlignment="1" applyProtection="1">
      <alignment horizontal="left" vertical="top"/>
    </xf>
    <xf numFmtId="4" fontId="11" fillId="4" borderId="0" xfId="0" applyNumberFormat="1" applyFont="1" applyFill="1" applyAlignment="1" applyProtection="1">
      <alignment horizontal="left" vertical="top"/>
    </xf>
    <xf numFmtId="0" fontId="9" fillId="0" borderId="0" xfId="1" applyFont="1" applyProtection="1"/>
    <xf numFmtId="0" fontId="8" fillId="0" borderId="0" xfId="1" applyFont="1" applyProtection="1"/>
    <xf numFmtId="4" fontId="8" fillId="0" borderId="0" xfId="1" applyNumberFormat="1" applyFont="1" applyProtection="1"/>
    <xf numFmtId="0" fontId="13" fillId="0" borderId="0" xfId="0" applyFont="1" applyAlignment="1" applyProtection="1">
      <alignment vertical="top"/>
    </xf>
    <xf numFmtId="0" fontId="8" fillId="0" borderId="0" xfId="0" applyFont="1" applyProtection="1"/>
    <xf numFmtId="4" fontId="8" fillId="0" borderId="0" xfId="0" applyNumberFormat="1" applyFont="1" applyProtection="1"/>
    <xf numFmtId="0" fontId="13" fillId="0" borderId="17" xfId="0" applyFont="1" applyBorder="1" applyAlignment="1" applyProtection="1">
      <alignment vertical="top"/>
    </xf>
    <xf numFmtId="0" fontId="8" fillId="0" borderId="18" xfId="0" applyFont="1" applyBorder="1" applyProtection="1"/>
    <xf numFmtId="4" fontId="8" fillId="0" borderId="19" xfId="0" applyNumberFormat="1" applyFont="1" applyBorder="1" applyProtection="1"/>
    <xf numFmtId="0" fontId="8" fillId="0" borderId="6" xfId="1" applyFont="1" applyBorder="1" applyAlignment="1" applyProtection="1">
      <alignment horizontal="center"/>
    </xf>
    <xf numFmtId="4" fontId="8" fillId="0" borderId="7" xfId="1" applyNumberFormat="1" applyFont="1" applyBorder="1" applyProtection="1"/>
    <xf numFmtId="0" fontId="9" fillId="0" borderId="11" xfId="1" applyFont="1" applyBorder="1" applyAlignment="1" applyProtection="1">
      <alignment horizontal="center"/>
    </xf>
    <xf numFmtId="0" fontId="8" fillId="0" borderId="0" xfId="1" applyFont="1" applyAlignment="1" applyProtection="1"/>
    <xf numFmtId="4" fontId="7" fillId="0" borderId="13" xfId="0" applyNumberFormat="1" applyFont="1" applyBorder="1" applyProtection="1"/>
    <xf numFmtId="0" fontId="8" fillId="0" borderId="20" xfId="1" applyFont="1" applyBorder="1" applyProtection="1"/>
    <xf numFmtId="0" fontId="8" fillId="0" borderId="21" xfId="1" applyFont="1" applyBorder="1" applyProtection="1"/>
    <xf numFmtId="4" fontId="8" fillId="0" borderId="10" xfId="1" applyNumberFormat="1" applyFont="1" applyBorder="1" applyProtection="1"/>
    <xf numFmtId="0" fontId="9" fillId="0" borderId="6" xfId="1" applyFont="1" applyBorder="1" applyProtection="1"/>
    <xf numFmtId="4" fontId="9" fillId="0" borderId="7" xfId="1" applyNumberFormat="1" applyFont="1" applyBorder="1" applyProtection="1"/>
    <xf numFmtId="0" fontId="9" fillId="0" borderId="6" xfId="1" applyFont="1" applyBorder="1" applyAlignment="1" applyProtection="1">
      <alignment horizontal="center"/>
    </xf>
    <xf numFmtId="9" fontId="13" fillId="0" borderId="0" xfId="1" applyNumberFormat="1" applyFont="1" applyProtection="1"/>
    <xf numFmtId="4" fontId="8" fillId="0" borderId="13" xfId="1" applyNumberFormat="1" applyFont="1" applyBorder="1" applyProtection="1"/>
    <xf numFmtId="0" fontId="7" fillId="0" borderId="6" xfId="0" applyFont="1" applyBorder="1" applyProtection="1"/>
    <xf numFmtId="0" fontId="7" fillId="0" borderId="0" xfId="0" applyFont="1" applyProtection="1"/>
    <xf numFmtId="4" fontId="7" fillId="0" borderId="7" xfId="0" applyNumberFormat="1" applyFont="1" applyBorder="1" applyProtection="1"/>
    <xf numFmtId="4" fontId="7" fillId="0" borderId="0" xfId="0" applyNumberFormat="1" applyFont="1" applyProtection="1"/>
    <xf numFmtId="168" fontId="8" fillId="0" borderId="0" xfId="1" applyNumberFormat="1" applyFont="1" applyProtection="1"/>
    <xf numFmtId="4" fontId="8" fillId="0" borderId="0" xfId="1" applyNumberFormat="1" applyFont="1" applyAlignment="1" applyProtection="1">
      <alignment horizontal="left"/>
    </xf>
    <xf numFmtId="1" fontId="13" fillId="0" borderId="0" xfId="3" applyNumberFormat="1" applyFont="1" applyAlignment="1" applyProtection="1">
      <alignment wrapText="1"/>
    </xf>
    <xf numFmtId="4" fontId="9" fillId="0" borderId="0" xfId="0" applyNumberFormat="1" applyFont="1" applyProtection="1">
      <protection locked="0"/>
    </xf>
    <xf numFmtId="0" fontId="9" fillId="0" borderId="23" xfId="1" applyFont="1" applyBorder="1" applyProtection="1"/>
    <xf numFmtId="4" fontId="9" fillId="0" borderId="23" xfId="1" applyNumberFormat="1" applyFont="1" applyBorder="1" applyProtection="1"/>
    <xf numFmtId="0" fontId="9" fillId="0" borderId="0" xfId="1" applyFont="1" applyBorder="1" applyAlignment="1" applyProtection="1">
      <alignment horizontal="center"/>
    </xf>
    <xf numFmtId="0" fontId="9" fillId="0" borderId="0" xfId="1" applyFont="1" applyBorder="1" applyProtection="1"/>
    <xf numFmtId="9" fontId="13" fillId="0" borderId="0" xfId="1" applyNumberFormat="1" applyFont="1" applyBorder="1" applyProtection="1"/>
    <xf numFmtId="4" fontId="9" fillId="0" borderId="0" xfId="1" applyNumberFormat="1" applyFont="1" applyBorder="1" applyProtection="1"/>
    <xf numFmtId="4" fontId="8" fillId="0" borderId="0" xfId="1" applyNumberFormat="1" applyFont="1" applyBorder="1" applyProtection="1"/>
    <xf numFmtId="0" fontId="8" fillId="0" borderId="0" xfId="1" applyFont="1" applyBorder="1" applyProtection="1"/>
    <xf numFmtId="0" fontId="7" fillId="0" borderId="0" xfId="0" applyFont="1" applyBorder="1" applyProtection="1"/>
    <xf numFmtId="4" fontId="7" fillId="0" borderId="0" xfId="0" applyNumberFormat="1" applyFont="1" applyBorder="1" applyProtection="1"/>
    <xf numFmtId="0" fontId="17" fillId="0" borderId="0" xfId="0" applyFont="1" applyAlignment="1" applyProtection="1">
      <alignment vertical="top" wrapText="1"/>
      <protection locked="0"/>
    </xf>
    <xf numFmtId="4" fontId="17" fillId="0" borderId="5" xfId="0" applyNumberFormat="1" applyFont="1" applyFill="1" applyBorder="1" applyAlignment="1" applyProtection="1">
      <alignment horizontal="right" vertical="top"/>
      <protection locked="0"/>
    </xf>
    <xf numFmtId="0" fontId="10" fillId="4" borderId="0" xfId="0" applyFont="1" applyFill="1" applyAlignment="1" applyProtection="1">
      <alignment horizontal="center" vertical="center"/>
    </xf>
    <xf numFmtId="4" fontId="8" fillId="0" borderId="24" xfId="1" applyNumberFormat="1" applyFont="1" applyBorder="1" applyProtection="1"/>
    <xf numFmtId="0" fontId="9" fillId="0" borderId="0" xfId="3" applyFont="1" applyFill="1" applyAlignment="1" applyProtection="1">
      <alignment vertical="top" wrapText="1"/>
    </xf>
    <xf numFmtId="0" fontId="16" fillId="0" borderId="0" xfId="0" applyFont="1" applyAlignment="1" applyProtection="1">
      <alignment horizontal="center" vertical="top"/>
    </xf>
    <xf numFmtId="0" fontId="16" fillId="0" borderId="0" xfId="0" applyFont="1" applyAlignment="1" applyProtection="1">
      <alignment horizontal="left" vertical="top"/>
    </xf>
    <xf numFmtId="4" fontId="17" fillId="0" borderId="0" xfId="0" applyNumberFormat="1" applyFont="1" applyAlignment="1" applyProtection="1">
      <alignment horizontal="right" vertical="top"/>
    </xf>
    <xf numFmtId="4" fontId="17" fillId="0" borderId="0" xfId="0" applyNumberFormat="1" applyFont="1" applyAlignment="1" applyProtection="1">
      <alignment horizontal="right" vertical="top" wrapText="1"/>
    </xf>
    <xf numFmtId="0" fontId="17" fillId="0" borderId="0" xfId="0" applyFont="1" applyAlignment="1" applyProtection="1">
      <alignment horizontal="right" vertical="top"/>
    </xf>
    <xf numFmtId="0" fontId="17" fillId="0" borderId="0" xfId="0" applyFont="1" applyAlignment="1" applyProtection="1">
      <alignment vertical="top"/>
    </xf>
    <xf numFmtId="0" fontId="19" fillId="0" borderId="0" xfId="0" applyFont="1" applyAlignment="1" applyProtection="1">
      <alignment horizontal="left"/>
    </xf>
    <xf numFmtId="49" fontId="17" fillId="0" borderId="0" xfId="0" applyNumberFormat="1" applyFont="1" applyAlignment="1" applyProtection="1">
      <alignment horizontal="left" vertical="top"/>
    </xf>
    <xf numFmtId="0" fontId="18" fillId="4" borderId="2" xfId="0" applyFont="1" applyFill="1" applyBorder="1" applyAlignment="1" applyProtection="1">
      <alignment horizontal="left" vertical="top"/>
    </xf>
    <xf numFmtId="0" fontId="18" fillId="4" borderId="3" xfId="0" applyFont="1" applyFill="1" applyBorder="1" applyAlignment="1" applyProtection="1">
      <alignment horizontal="left" vertical="top"/>
    </xf>
    <xf numFmtId="4" fontId="18" fillId="4" borderId="3" xfId="0" applyNumberFormat="1" applyFont="1" applyFill="1" applyBorder="1" applyAlignment="1" applyProtection="1">
      <alignment horizontal="right" vertical="top"/>
    </xf>
    <xf numFmtId="4" fontId="17" fillId="0" borderId="5" xfId="0" applyNumberFormat="1" applyFont="1" applyBorder="1" applyAlignment="1" applyProtection="1">
      <alignment horizontal="right" vertical="top"/>
    </xf>
    <xf numFmtId="0" fontId="17" fillId="0" borderId="6" xfId="0" applyFont="1" applyBorder="1" applyAlignment="1" applyProtection="1">
      <alignment horizontal="right" vertical="top"/>
    </xf>
    <xf numFmtId="49" fontId="17" fillId="0" borderId="6" xfId="0" applyNumberFormat="1" applyFont="1" applyBorder="1" applyAlignment="1" applyProtection="1">
      <alignment horizontal="left" vertical="top"/>
    </xf>
    <xf numFmtId="49" fontId="18" fillId="0" borderId="0" xfId="0" applyNumberFormat="1" applyFont="1" applyAlignment="1" applyProtection="1">
      <alignment horizontal="left" vertical="top"/>
    </xf>
    <xf numFmtId="0" fontId="17" fillId="0" borderId="0" xfId="0" applyFont="1" applyAlignment="1" applyProtection="1">
      <alignment horizontal="left" vertical="top"/>
    </xf>
    <xf numFmtId="4" fontId="17" fillId="0" borderId="7" xfId="0" applyNumberFormat="1" applyFont="1" applyBorder="1" applyAlignment="1" applyProtection="1">
      <alignment horizontal="right" vertical="top"/>
    </xf>
    <xf numFmtId="4" fontId="17" fillId="0" borderId="6" xfId="0" applyNumberFormat="1" applyFont="1" applyBorder="1" applyAlignment="1" applyProtection="1">
      <alignment horizontal="right" vertical="top" shrinkToFit="1"/>
    </xf>
    <xf numFmtId="4" fontId="17" fillId="0" borderId="0" xfId="0" applyNumberFormat="1" applyFont="1" applyAlignment="1" applyProtection="1">
      <alignment horizontal="center" vertical="top" shrinkToFit="1"/>
    </xf>
    <xf numFmtId="49" fontId="18" fillId="0" borderId="6" xfId="0" applyNumberFormat="1" applyFont="1" applyBorder="1" applyAlignment="1" applyProtection="1">
      <alignment horizontal="center" vertical="top"/>
    </xf>
    <xf numFmtId="0" fontId="18" fillId="0" borderId="0" xfId="0" applyFont="1" applyAlignment="1" applyProtection="1">
      <alignment horizontal="left" vertical="top" wrapText="1"/>
    </xf>
    <xf numFmtId="4" fontId="18" fillId="0" borderId="0" xfId="0" applyNumberFormat="1" applyFont="1" applyAlignment="1" applyProtection="1">
      <alignment horizontal="right" vertical="top"/>
    </xf>
    <xf numFmtId="4" fontId="18" fillId="0" borderId="7" xfId="0" applyNumberFormat="1" applyFont="1" applyBorder="1" applyAlignment="1" applyProtection="1">
      <alignment horizontal="right" vertical="top" wrapText="1"/>
    </xf>
    <xf numFmtId="164" fontId="17" fillId="0" borderId="6" xfId="0" applyNumberFormat="1" applyFont="1" applyBorder="1" applyAlignment="1" applyProtection="1">
      <alignment horizontal="right" vertical="top"/>
    </xf>
    <xf numFmtId="164" fontId="17" fillId="0" borderId="0" xfId="0" applyNumberFormat="1" applyFont="1" applyAlignment="1" applyProtection="1">
      <alignment horizontal="left" vertical="top" wrapText="1"/>
    </xf>
    <xf numFmtId="164" fontId="18" fillId="0" borderId="6" xfId="0" applyNumberFormat="1" applyFont="1" applyBorder="1" applyAlignment="1" applyProtection="1">
      <alignment horizontal="right" vertical="top"/>
    </xf>
    <xf numFmtId="164" fontId="18" fillId="0" borderId="0" xfId="0" applyNumberFormat="1" applyFont="1" applyAlignment="1" applyProtection="1">
      <alignment horizontal="right" vertical="top" wrapText="1"/>
    </xf>
    <xf numFmtId="165" fontId="17" fillId="0" borderId="6" xfId="0" applyNumberFormat="1" applyFont="1" applyBorder="1" applyAlignment="1" applyProtection="1">
      <alignment horizontal="right" vertical="top"/>
    </xf>
    <xf numFmtId="165" fontId="17" fillId="0" borderId="0" xfId="0" applyNumberFormat="1" applyFont="1" applyAlignment="1" applyProtection="1">
      <alignment horizontal="right" vertical="top" wrapText="1"/>
    </xf>
    <xf numFmtId="49" fontId="18" fillId="0" borderId="8" xfId="0" applyNumberFormat="1" applyFont="1" applyBorder="1" applyAlignment="1" applyProtection="1">
      <alignment horizontal="center" vertical="top"/>
    </xf>
    <xf numFmtId="49" fontId="17" fillId="0" borderId="9" xfId="0" applyNumberFormat="1" applyFont="1" applyBorder="1" applyAlignment="1" applyProtection="1">
      <alignment horizontal="left" vertical="top"/>
    </xf>
    <xf numFmtId="0" fontId="18" fillId="0" borderId="9" xfId="0" applyFont="1" applyBorder="1" applyAlignment="1" applyProtection="1">
      <alignment horizontal="left" vertical="top"/>
    </xf>
    <xf numFmtId="4" fontId="18" fillId="0" borderId="9" xfId="0" applyNumberFormat="1" applyFont="1" applyBorder="1" applyAlignment="1" applyProtection="1">
      <alignment horizontal="right" vertical="top"/>
    </xf>
    <xf numFmtId="4" fontId="17" fillId="0" borderId="9" xfId="0" applyNumberFormat="1" applyFont="1" applyBorder="1" applyAlignment="1" applyProtection="1">
      <alignment horizontal="right" vertical="top" wrapText="1"/>
    </xf>
    <xf numFmtId="4" fontId="18" fillId="0" borderId="10" xfId="0" applyNumberFormat="1" applyFont="1" applyBorder="1" applyAlignment="1" applyProtection="1">
      <alignment horizontal="right" vertical="top" wrapText="1"/>
    </xf>
    <xf numFmtId="49" fontId="17" fillId="5" borderId="11" xfId="0" applyNumberFormat="1" applyFont="1" applyFill="1" applyBorder="1" applyAlignment="1" applyProtection="1">
      <alignment horizontal="center" vertical="top"/>
    </xf>
    <xf numFmtId="49" fontId="17" fillId="5" borderId="12" xfId="0" applyNumberFormat="1" applyFont="1" applyFill="1" applyBorder="1" applyAlignment="1" applyProtection="1">
      <alignment horizontal="left" vertical="top"/>
    </xf>
    <xf numFmtId="0" fontId="18" fillId="5" borderId="12" xfId="0" applyFont="1" applyFill="1" applyBorder="1" applyAlignment="1" applyProtection="1">
      <alignment horizontal="left" vertical="top"/>
    </xf>
    <xf numFmtId="4" fontId="18" fillId="5" borderId="12" xfId="0" applyNumberFormat="1" applyFont="1" applyFill="1" applyBorder="1" applyAlignment="1" applyProtection="1">
      <alignment horizontal="right" vertical="top"/>
    </xf>
    <xf numFmtId="4" fontId="17" fillId="5" borderId="12" xfId="0" applyNumberFormat="1" applyFont="1" applyFill="1" applyBorder="1" applyAlignment="1" applyProtection="1">
      <alignment horizontal="right" vertical="top" wrapText="1"/>
    </xf>
    <xf numFmtId="4" fontId="18" fillId="5" borderId="13" xfId="0" applyNumberFormat="1" applyFont="1" applyFill="1" applyBorder="1" applyAlignment="1" applyProtection="1">
      <alignment horizontal="right" vertical="top" wrapText="1"/>
    </xf>
    <xf numFmtId="49" fontId="17" fillId="2" borderId="1" xfId="0" applyNumberFormat="1" applyFont="1" applyFill="1" applyBorder="1" applyAlignment="1" applyProtection="1">
      <alignment horizontal="center" vertical="top" shrinkToFit="1"/>
    </xf>
    <xf numFmtId="49" fontId="17" fillId="2" borderId="1" xfId="0" applyNumberFormat="1" applyFont="1" applyFill="1" applyBorder="1" applyAlignment="1" applyProtection="1">
      <alignment horizontal="left" vertical="top" shrinkToFit="1"/>
    </xf>
    <xf numFmtId="49" fontId="17" fillId="2" borderId="1" xfId="0" applyNumberFormat="1" applyFont="1" applyFill="1" applyBorder="1" applyAlignment="1" applyProtection="1">
      <alignment horizontal="left" vertical="top" wrapText="1"/>
    </xf>
    <xf numFmtId="4" fontId="17" fillId="2" borderId="1" xfId="0" applyNumberFormat="1" applyFont="1" applyFill="1" applyBorder="1" applyAlignment="1" applyProtection="1">
      <alignment horizontal="right" vertical="top" shrinkToFit="1"/>
    </xf>
    <xf numFmtId="0" fontId="17" fillId="0" borderId="0" xfId="0" applyFont="1" applyAlignment="1" applyProtection="1">
      <alignment vertical="top" wrapText="1"/>
    </xf>
    <xf numFmtId="49" fontId="18" fillId="3" borderId="2" xfId="0" applyNumberFormat="1" applyFont="1" applyFill="1" applyBorder="1" applyAlignment="1" applyProtection="1">
      <alignment horizontal="left" vertical="top"/>
    </xf>
    <xf numFmtId="4" fontId="17" fillId="3" borderId="3" xfId="0" applyNumberFormat="1" applyFont="1" applyFill="1" applyBorder="1" applyAlignment="1" applyProtection="1">
      <alignment horizontal="right" vertical="top"/>
    </xf>
    <xf numFmtId="4" fontId="17" fillId="3" borderId="3" xfId="0" applyNumberFormat="1" applyFont="1" applyFill="1" applyBorder="1" applyAlignment="1" applyProtection="1">
      <alignment horizontal="right" vertical="top" wrapText="1"/>
    </xf>
    <xf numFmtId="4" fontId="18" fillId="3" borderId="4" xfId="0" applyNumberFormat="1" applyFont="1" applyFill="1" applyBorder="1" applyAlignment="1" applyProtection="1">
      <alignment horizontal="right" vertical="top" wrapText="1"/>
    </xf>
    <xf numFmtId="49" fontId="18" fillId="0" borderId="2" xfId="0" applyNumberFormat="1" applyFont="1" applyBorder="1" applyAlignment="1" applyProtection="1">
      <alignment vertical="top"/>
    </xf>
    <xf numFmtId="4" fontId="17" fillId="0" borderId="4" xfId="0" applyNumberFormat="1" applyFont="1" applyBorder="1" applyAlignment="1" applyProtection="1">
      <alignment horizontal="right" vertical="top" wrapText="1"/>
    </xf>
    <xf numFmtId="167" fontId="17" fillId="0" borderId="5" xfId="0" applyNumberFormat="1" applyFont="1" applyBorder="1" applyAlignment="1" applyProtection="1">
      <alignment horizontal="left" vertical="top"/>
    </xf>
    <xf numFmtId="0" fontId="17" fillId="0" borderId="5" xfId="0" applyFont="1" applyBorder="1" applyAlignment="1" applyProtection="1">
      <alignment horizontal="center" vertical="top"/>
    </xf>
    <xf numFmtId="0" fontId="17" fillId="0" borderId="5" xfId="0" applyFont="1" applyBorder="1" applyAlignment="1" applyProtection="1">
      <alignment horizontal="left" vertical="top" wrapText="1"/>
    </xf>
    <xf numFmtId="0" fontId="17" fillId="0" borderId="22" xfId="0" applyFont="1" applyBorder="1" applyAlignment="1" applyProtection="1">
      <alignment horizontal="center" vertical="top"/>
    </xf>
    <xf numFmtId="0" fontId="17" fillId="0" borderId="22" xfId="0" applyFont="1" applyBorder="1" applyAlignment="1" applyProtection="1">
      <alignment horizontal="left" vertical="top" wrapText="1"/>
    </xf>
    <xf numFmtId="4" fontId="17" fillId="0" borderId="22" xfId="0" applyNumberFormat="1" applyFont="1" applyBorder="1" applyAlignment="1" applyProtection="1">
      <alignment horizontal="right" vertical="top"/>
    </xf>
    <xf numFmtId="0" fontId="17" fillId="0" borderId="5" xfId="0" applyFont="1" applyBorder="1" applyAlignment="1" applyProtection="1">
      <alignment horizontal="center" vertical="top" wrapText="1"/>
    </xf>
    <xf numFmtId="170" fontId="9" fillId="0" borderId="0" xfId="0" applyNumberFormat="1" applyFont="1" applyAlignment="1" applyProtection="1">
      <alignment vertical="top"/>
    </xf>
    <xf numFmtId="3" fontId="9" fillId="0" borderId="0" xfId="0" applyNumberFormat="1" applyFont="1" applyAlignment="1" applyProtection="1">
      <alignment horizontal="center" vertical="top"/>
    </xf>
    <xf numFmtId="0" fontId="9" fillId="0" borderId="0" xfId="0" applyFont="1" applyAlignment="1" applyProtection="1">
      <alignment vertical="top" wrapText="1"/>
    </xf>
    <xf numFmtId="0" fontId="9" fillId="0" borderId="0" xfId="11" applyFont="1" applyProtection="1"/>
    <xf numFmtId="169" fontId="9" fillId="0" borderId="0" xfId="0" applyNumberFormat="1" applyFont="1" applyAlignment="1" applyProtection="1">
      <alignment horizontal="right"/>
    </xf>
    <xf numFmtId="4" fontId="9" fillId="0" borderId="0" xfId="0" applyNumberFormat="1" applyFont="1" applyProtection="1"/>
    <xf numFmtId="0" fontId="18" fillId="6" borderId="14" xfId="0" applyFont="1" applyFill="1" applyBorder="1" applyAlignment="1" applyProtection="1">
      <alignment horizontal="left" vertical="top"/>
    </xf>
    <xf numFmtId="0" fontId="18" fillId="6" borderId="15" xfId="0" applyFont="1" applyFill="1" applyBorder="1" applyAlignment="1" applyProtection="1">
      <alignment horizontal="left" vertical="top"/>
    </xf>
    <xf numFmtId="4" fontId="18" fillId="6" borderId="15" xfId="0" applyNumberFormat="1" applyFont="1" applyFill="1" applyBorder="1" applyAlignment="1" applyProtection="1">
      <alignment horizontal="right" vertical="top"/>
    </xf>
    <xf numFmtId="4" fontId="18" fillId="6" borderId="1" xfId="0" applyNumberFormat="1" applyFont="1" applyFill="1" applyBorder="1" applyAlignment="1" applyProtection="1">
      <alignment horizontal="right" vertical="top" shrinkToFit="1"/>
    </xf>
    <xf numFmtId="0" fontId="17" fillId="0" borderId="5" xfId="0" applyFont="1" applyFill="1" applyBorder="1" applyAlignment="1" applyProtection="1">
      <alignment horizontal="left" vertical="top" wrapText="1"/>
    </xf>
    <xf numFmtId="0" fontId="9" fillId="0" borderId="0" xfId="0" applyFont="1" applyAlignment="1" applyProtection="1">
      <alignment vertical="top"/>
    </xf>
    <xf numFmtId="0" fontId="8" fillId="0" borderId="0" xfId="0" applyFont="1" applyAlignment="1" applyProtection="1">
      <alignment vertical="top" wrapText="1"/>
    </xf>
    <xf numFmtId="0" fontId="9" fillId="0" borderId="0" xfId="0" applyFont="1" applyProtection="1"/>
    <xf numFmtId="4" fontId="17" fillId="0" borderId="5" xfId="0" applyNumberFormat="1" applyFont="1" applyFill="1" applyBorder="1" applyAlignment="1" applyProtection="1">
      <alignment horizontal="right" vertical="top"/>
    </xf>
    <xf numFmtId="3" fontId="17" fillId="0" borderId="5" xfId="0" applyNumberFormat="1" applyFont="1" applyBorder="1" applyAlignment="1" applyProtection="1">
      <alignment horizontal="center" vertical="top"/>
    </xf>
    <xf numFmtId="167" fontId="17" fillId="0" borderId="5" xfId="0" applyNumberFormat="1" applyFont="1" applyFill="1" applyBorder="1" applyAlignment="1" applyProtection="1">
      <alignment horizontal="left" vertical="top"/>
    </xf>
    <xf numFmtId="0" fontId="17" fillId="0" borderId="5" xfId="0" applyFont="1" applyFill="1" applyBorder="1" applyAlignment="1" applyProtection="1">
      <alignment horizontal="center" vertical="top"/>
    </xf>
    <xf numFmtId="0" fontId="24" fillId="0" borderId="5" xfId="0" applyFont="1" applyBorder="1" applyAlignment="1" applyProtection="1">
      <alignment horizontal="left" vertical="top" wrapText="1"/>
    </xf>
    <xf numFmtId="4" fontId="24" fillId="0" borderId="5" xfId="0" applyNumberFormat="1" applyFont="1" applyBorder="1" applyAlignment="1" applyProtection="1">
      <alignment horizontal="right" vertical="top"/>
    </xf>
    <xf numFmtId="4" fontId="24" fillId="0" borderId="5" xfId="0" applyNumberFormat="1" applyFont="1" applyBorder="1" applyAlignment="1" applyProtection="1">
      <alignment horizontal="right" vertical="top"/>
      <protection locked="0"/>
    </xf>
    <xf numFmtId="0" fontId="17" fillId="0" borderId="0" xfId="0" applyFont="1" applyBorder="1" applyAlignment="1" applyProtection="1">
      <alignment horizontal="right" vertical="top"/>
    </xf>
    <xf numFmtId="165" fontId="17" fillId="0" borderId="0" xfId="0" applyNumberFormat="1" applyFont="1" applyBorder="1" applyAlignment="1" applyProtection="1">
      <alignment horizontal="right" vertical="top"/>
    </xf>
    <xf numFmtId="0" fontId="24" fillId="0" borderId="5" xfId="0" applyFont="1" applyBorder="1" applyAlignment="1" applyProtection="1">
      <alignment horizontal="center" vertical="top"/>
    </xf>
    <xf numFmtId="4" fontId="17" fillId="0" borderId="22" xfId="0" applyNumberFormat="1" applyFont="1" applyBorder="1" applyAlignment="1" applyProtection="1">
      <alignment horizontal="right" vertical="top"/>
      <protection locked="0"/>
    </xf>
    <xf numFmtId="0" fontId="17" fillId="0" borderId="0" xfId="0" applyFont="1" applyAlignment="1" applyProtection="1">
      <alignment horizontal="left" vertical="top" wrapText="1"/>
    </xf>
    <xf numFmtId="49" fontId="25" fillId="0" borderId="12" xfId="0" applyNumberFormat="1" applyFont="1" applyBorder="1" applyAlignment="1" applyProtection="1">
      <alignment vertical="top"/>
    </xf>
    <xf numFmtId="0" fontId="10" fillId="4" borderId="0" xfId="3" applyFont="1" applyFill="1" applyAlignment="1" applyProtection="1">
      <alignment horizontal="left" vertical="top"/>
    </xf>
    <xf numFmtId="0" fontId="12" fillId="0" borderId="0" xfId="3" applyFont="1" applyProtection="1"/>
    <xf numFmtId="0" fontId="9" fillId="0" borderId="0" xfId="3" applyFont="1" applyProtection="1"/>
    <xf numFmtId="0" fontId="8" fillId="0" borderId="0" xfId="3" applyFont="1" applyAlignment="1" applyProtection="1">
      <alignment vertical="top"/>
    </xf>
    <xf numFmtId="1" fontId="13" fillId="0" borderId="0" xfId="7" applyNumberFormat="1" applyFont="1" applyAlignment="1" applyProtection="1">
      <alignment wrapText="1"/>
    </xf>
    <xf numFmtId="4" fontId="14" fillId="0" borderId="0" xfId="3" applyNumberFormat="1" applyFont="1" applyAlignment="1" applyProtection="1">
      <alignment horizontal="right"/>
    </xf>
    <xf numFmtId="0" fontId="15" fillId="0" borderId="0" xfId="3" applyFont="1" applyProtection="1"/>
    <xf numFmtId="0" fontId="13" fillId="0" borderId="0" xfId="3" applyFont="1" applyProtection="1"/>
    <xf numFmtId="0" fontId="13" fillId="0" borderId="0" xfId="3" applyFont="1" applyAlignment="1" applyProtection="1">
      <alignment vertical="top"/>
    </xf>
    <xf numFmtId="4" fontId="9" fillId="0" borderId="0" xfId="3" applyNumberFormat="1" applyFont="1" applyProtection="1"/>
    <xf numFmtId="0" fontId="9" fillId="0" borderId="0" xfId="3" applyFont="1" applyAlignment="1" applyProtection="1">
      <alignment vertical="top" wrapText="1"/>
    </xf>
    <xf numFmtId="0" fontId="8" fillId="0" borderId="0" xfId="3" applyFont="1" applyAlignment="1" applyProtection="1">
      <alignment horizontal="left" vertical="top"/>
    </xf>
    <xf numFmtId="0" fontId="8" fillId="0" borderId="0" xfId="3" applyFont="1" applyAlignment="1" applyProtection="1">
      <alignment horizontal="right" vertical="top"/>
    </xf>
    <xf numFmtId="0" fontId="9" fillId="0" borderId="0" xfId="3" applyFont="1" applyAlignment="1" applyProtection="1">
      <alignment horizontal="center" vertical="top"/>
    </xf>
    <xf numFmtId="167" fontId="17" fillId="0" borderId="22" xfId="0" applyNumberFormat="1" applyFont="1" applyBorder="1" applyAlignment="1" applyProtection="1">
      <alignment horizontal="left" vertical="top"/>
    </xf>
    <xf numFmtId="4" fontId="17" fillId="0" borderId="22" xfId="0" applyNumberFormat="1" applyFont="1" applyFill="1" applyBorder="1" applyAlignment="1" applyProtection="1">
      <alignment horizontal="right" vertical="top"/>
    </xf>
    <xf numFmtId="0" fontId="24" fillId="0" borderId="5" xfId="0" applyFont="1" applyFill="1" applyBorder="1" applyAlignment="1" applyProtection="1">
      <alignment horizontal="center" vertical="top"/>
    </xf>
    <xf numFmtId="0" fontId="24" fillId="0" borderId="5" xfId="0" applyFont="1" applyFill="1" applyBorder="1" applyAlignment="1" applyProtection="1">
      <alignment horizontal="left" vertical="top" wrapText="1"/>
    </xf>
    <xf numFmtId="4" fontId="24" fillId="0" borderId="5" xfId="0" applyNumberFormat="1" applyFont="1" applyFill="1" applyBorder="1" applyAlignment="1" applyProtection="1">
      <alignment horizontal="right" vertical="top"/>
    </xf>
    <xf numFmtId="167" fontId="17" fillId="0" borderId="19" xfId="0" applyNumberFormat="1" applyFont="1" applyBorder="1" applyAlignment="1" applyProtection="1">
      <alignment horizontal="left" vertical="top"/>
    </xf>
    <xf numFmtId="0" fontId="17" fillId="0" borderId="19" xfId="0" applyFont="1" applyBorder="1" applyAlignment="1" applyProtection="1">
      <alignment horizontal="center" vertical="top"/>
    </xf>
    <xf numFmtId="167" fontId="17" fillId="0" borderId="13" xfId="0" applyNumberFormat="1" applyFont="1" applyBorder="1" applyAlignment="1" applyProtection="1">
      <alignment horizontal="left" vertical="top"/>
    </xf>
    <xf numFmtId="0" fontId="17" fillId="0" borderId="13" xfId="0" applyFont="1" applyBorder="1" applyAlignment="1" applyProtection="1">
      <alignment horizontal="center" vertical="top"/>
    </xf>
    <xf numFmtId="4" fontId="17" fillId="0" borderId="19" xfId="0" applyNumberFormat="1" applyFont="1" applyBorder="1" applyAlignment="1" applyProtection="1">
      <alignment horizontal="right" vertical="top"/>
    </xf>
    <xf numFmtId="4" fontId="17" fillId="0" borderId="19" xfId="0" applyNumberFormat="1" applyFont="1" applyBorder="1" applyAlignment="1" applyProtection="1">
      <alignment horizontal="right" vertical="top"/>
      <protection locked="0"/>
    </xf>
    <xf numFmtId="4" fontId="17" fillId="0" borderId="25" xfId="0" applyNumberFormat="1" applyFont="1" applyBorder="1" applyAlignment="1" applyProtection="1">
      <alignment horizontal="right" vertical="top" wrapText="1"/>
    </xf>
    <xf numFmtId="4" fontId="17" fillId="0" borderId="13" xfId="0" applyNumberFormat="1" applyFont="1" applyBorder="1" applyAlignment="1" applyProtection="1">
      <alignment horizontal="right" vertical="top"/>
    </xf>
    <xf numFmtId="4" fontId="17" fillId="0" borderId="13" xfId="0" applyNumberFormat="1" applyFont="1" applyBorder="1" applyAlignment="1" applyProtection="1">
      <alignment horizontal="right" vertical="top"/>
      <protection locked="0"/>
    </xf>
    <xf numFmtId="4" fontId="17" fillId="0" borderId="26" xfId="0" applyNumberFormat="1" applyFont="1" applyBorder="1" applyAlignment="1" applyProtection="1">
      <alignment horizontal="right" vertical="top" wrapText="1"/>
    </xf>
    <xf numFmtId="0" fontId="17" fillId="0" borderId="19" xfId="0" applyFont="1" applyBorder="1" applyAlignment="1" applyProtection="1">
      <alignment horizontal="left" vertical="top" wrapText="1"/>
    </xf>
    <xf numFmtId="0" fontId="17" fillId="0" borderId="13" xfId="0" applyFont="1" applyBorder="1" applyAlignment="1" applyProtection="1">
      <alignment horizontal="left" vertical="top" wrapText="1"/>
    </xf>
    <xf numFmtId="49" fontId="9" fillId="0" borderId="0" xfId="3" applyNumberFormat="1" applyFont="1" applyAlignment="1" applyProtection="1">
      <alignment vertical="top" wrapText="1"/>
    </xf>
    <xf numFmtId="49" fontId="9" fillId="0" borderId="0" xfId="3" applyNumberFormat="1" applyFont="1" applyFill="1" applyAlignment="1" applyProtection="1">
      <alignment vertical="top" wrapText="1"/>
    </xf>
    <xf numFmtId="49" fontId="25" fillId="0" borderId="12" xfId="0" applyNumberFormat="1" applyFont="1" applyBorder="1" applyAlignment="1" applyProtection="1">
      <alignment vertical="top" wrapText="1"/>
    </xf>
    <xf numFmtId="49" fontId="18" fillId="0" borderId="3" xfId="0" applyNumberFormat="1" applyFont="1" applyBorder="1" applyAlignment="1" applyProtection="1">
      <alignment vertical="top" wrapText="1"/>
    </xf>
    <xf numFmtId="0" fontId="18" fillId="3" borderId="3" xfId="0" applyFont="1" applyFill="1" applyBorder="1" applyAlignment="1" applyProtection="1">
      <alignment horizontal="left" vertical="top" wrapText="1"/>
    </xf>
    <xf numFmtId="0" fontId="17" fillId="0" borderId="0" xfId="0" applyFont="1" applyAlignment="1" applyProtection="1">
      <alignment horizontal="left" vertical="top" wrapText="1"/>
    </xf>
    <xf numFmtId="49" fontId="18" fillId="0" borderId="3" xfId="0" applyNumberFormat="1" applyFont="1" applyFill="1" applyBorder="1" applyAlignment="1" applyProtection="1">
      <alignment vertical="top" wrapText="1"/>
    </xf>
    <xf numFmtId="49" fontId="17" fillId="0" borderId="3" xfId="0" applyNumberFormat="1" applyFont="1" applyBorder="1" applyAlignment="1" applyProtection="1">
      <alignment vertical="top" wrapText="1"/>
    </xf>
  </cellXfs>
  <cellStyles count="70">
    <cellStyle name="Comma [0] 2" xfId="15" xr:uid="{E808A388-7913-4519-BFEC-BC088FC7AA70}"/>
    <cellStyle name="Comma 2" xfId="16" xr:uid="{93E259D5-41C6-499F-B2D2-B2CDC93202B5}"/>
    <cellStyle name="Currency 2" xfId="17" xr:uid="{C1C458C8-6AFE-4FB5-8D28-C10E4DFB057F}"/>
    <cellStyle name="Excel Built-in Normal" xfId="11" xr:uid="{00000000-0005-0000-0000-000000000000}"/>
    <cellStyle name="Navadno" xfId="0" builtinId="0"/>
    <cellStyle name="Navadno 11" xfId="3" xr:uid="{00000000-0005-0000-0000-000002000000}"/>
    <cellStyle name="Navadno 2" xfId="2" xr:uid="{00000000-0005-0000-0000-000003000000}"/>
    <cellStyle name="Navadno 2 10" xfId="49" xr:uid="{4701E923-30C8-4F31-A278-A054D6A0D2CA}"/>
    <cellStyle name="Navadno 2 11" xfId="50" xr:uid="{9AB9A83B-314B-4059-810A-BCD7F7460F2F}"/>
    <cellStyle name="Navadno 2 12" xfId="51" xr:uid="{18985F8B-DCEB-4233-8FBB-90159E867E1C}"/>
    <cellStyle name="Navadno 2 13" xfId="52" xr:uid="{35CA028A-DC2C-44BF-8D38-A1C3539E3AE1}"/>
    <cellStyle name="Navadno 2 14" xfId="53" xr:uid="{CEE08734-CFDE-4B3F-B978-58F14F612D05}"/>
    <cellStyle name="Navadno 2 15" xfId="54" xr:uid="{5B7CC911-8351-4D2E-9C5C-4CA0D9691584}"/>
    <cellStyle name="Navadno 2 16" xfId="55" xr:uid="{647C5920-F0A0-420A-AD24-62F68B0EAA60}"/>
    <cellStyle name="Navadno 2 17" xfId="57" xr:uid="{D39F136A-1790-44BC-923A-23F90163C09B}"/>
    <cellStyle name="Navadno 2 18" xfId="58" xr:uid="{D840CCE0-5DCC-4E33-A032-9D432C2D2A7A}"/>
    <cellStyle name="Navadno 2 2" xfId="6" xr:uid="{00000000-0005-0000-0000-000004000000}"/>
    <cellStyle name="Navadno 2 36" xfId="69" xr:uid="{AD452C8D-56A7-4721-B6A2-FBDAB0077C4C}"/>
    <cellStyle name="Navadno 2 37" xfId="24" xr:uid="{767B266A-0611-44BB-A973-72F9FD4D75F9}"/>
    <cellStyle name="Navadno 2 38" xfId="25" xr:uid="{B116EC9F-ACB8-477B-9D8E-C52ED8B25BD4}"/>
    <cellStyle name="Navadno 2 39" xfId="26" xr:uid="{37790FAB-647E-4ACE-A552-0BA38CB9DF28}"/>
    <cellStyle name="Navadno 2 40" xfId="27" xr:uid="{672AB10B-2F9E-4009-AE3D-3A23B3E22524}"/>
    <cellStyle name="Navadno 2 41" xfId="28" xr:uid="{D9640235-E29B-4F80-BF54-F2113080F027}"/>
    <cellStyle name="Navadno 2 42" xfId="29" xr:uid="{7F85B809-45C2-4ECF-B2A1-822581720298}"/>
    <cellStyle name="Navadno 2 43" xfId="30" xr:uid="{F2D31D57-EE12-4BBC-B1E4-AE2955CE63FC}"/>
    <cellStyle name="Navadno 2 44" xfId="31" xr:uid="{F0AC6756-EDBF-42E6-895C-E9B86F00394B}"/>
    <cellStyle name="Navadno 2 45" xfId="32" xr:uid="{E0C58175-2EEE-42E0-92BC-FF685A9840C9}"/>
    <cellStyle name="Navadno 2 46" xfId="33" xr:uid="{7DCF1B2B-28B7-4431-9212-4CE5A478F4E3}"/>
    <cellStyle name="Navadno 2 47" xfId="18" xr:uid="{A0BF6DB3-6E85-48BB-8ECC-78E0564520C4}"/>
    <cellStyle name="Navadno 2 48" xfId="34" xr:uid="{7C89F30A-290E-423C-A441-C73AFFA28C3F}"/>
    <cellStyle name="Navadno 2 51" xfId="37" xr:uid="{1AC03FBA-DBF4-4586-B502-1A250A9B786B}"/>
    <cellStyle name="Navadno 2 52" xfId="38" xr:uid="{17AEFBC5-6FB8-4D1F-B674-B74303436602}"/>
    <cellStyle name="Navadno 2 53" xfId="56" xr:uid="{BD3ED0E6-E462-46E0-A110-BA1BF0A0CD01}"/>
    <cellStyle name="Navadno 2 54" xfId="35" xr:uid="{D4E35558-86ED-42C1-B93E-603139871430}"/>
    <cellStyle name="Navadno 2 56" xfId="39" xr:uid="{540E360F-5B35-4FAC-A0A6-4A32A230F406}"/>
    <cellStyle name="Navadno 2 57" xfId="41" xr:uid="{E9A30E8C-66BE-437A-9EF0-81F99B20C5CC}"/>
    <cellStyle name="Navadno 2 58" xfId="40" xr:uid="{F651B437-7F06-4B01-8D5C-EA10710E597E}"/>
    <cellStyle name="Navadno 2 59" xfId="42" xr:uid="{B905D903-1249-407D-AA11-A7CF1625B28D}"/>
    <cellStyle name="Navadno 2 6" xfId="45" xr:uid="{53BEE833-1205-4218-9C65-B3A5835E2A28}"/>
    <cellStyle name="Navadno 2 60" xfId="43" xr:uid="{1E3313D1-3A43-49D4-AEFA-DBA820F382CB}"/>
    <cellStyle name="Navadno 2 61" xfId="44" xr:uid="{AD421BDC-AC55-462A-B644-4993D2B39DF7}"/>
    <cellStyle name="Navadno 2 7" xfId="46" xr:uid="{6865CB97-7416-40A2-BBCE-F78E28792488}"/>
    <cellStyle name="Navadno 2 8" xfId="47" xr:uid="{370EC680-8A4F-4FCA-8351-6BCAC84A3581}"/>
    <cellStyle name="Navadno 2 9" xfId="48" xr:uid="{94784E3B-89F6-43EB-AEF9-9FAED8B42CE4}"/>
    <cellStyle name="Navadno 3" xfId="7" xr:uid="{00000000-0005-0000-0000-000005000000}"/>
    <cellStyle name="Navadno 4" xfId="5" xr:uid="{00000000-0005-0000-0000-000006000000}"/>
    <cellStyle name="Navadno 4 10" xfId="65" xr:uid="{C10E1B65-2C7E-4900-9E08-8930DF102047}"/>
    <cellStyle name="Navadno 4 11" xfId="66" xr:uid="{30BF0148-2F3B-4301-B6D4-48F686F540F2}"/>
    <cellStyle name="Navadno 4 17" xfId="67" xr:uid="{3B7DCBF2-B8DF-481E-88D0-6F268E987FF1}"/>
    <cellStyle name="Navadno 4 18" xfId="68" xr:uid="{94824C19-08EB-481C-A619-DA27912FC923}"/>
    <cellStyle name="Navadno 4 19" xfId="36" xr:uid="{BCEAE433-F121-442E-A19B-80BB9056904F}"/>
    <cellStyle name="Navadno 4 2" xfId="12" xr:uid="{D487DBDF-7831-48E4-B062-D6E2488238F2}"/>
    <cellStyle name="Navadno 4 2 2" xfId="60" xr:uid="{74E181D7-C271-45EE-9CC9-7F3226C6ECCA}"/>
    <cellStyle name="Navadno 4 3" xfId="59" xr:uid="{25D9CA3D-9C9E-4EC0-A8D2-C62C31077D41}"/>
    <cellStyle name="Navadno 4 4" xfId="61" xr:uid="{0A2C608A-E8C5-4259-836B-2CE24829B19E}"/>
    <cellStyle name="Navadno 4 6" xfId="62" xr:uid="{A7067A35-370E-4329-9880-A215B8D804C0}"/>
    <cellStyle name="Navadno 4 7" xfId="63" xr:uid="{338108E9-7BD8-4663-8A44-7EBB2718880E}"/>
    <cellStyle name="Navadno 4 9" xfId="64" xr:uid="{0D4D5703-9D57-4A6C-8819-F034ECA6FC80}"/>
    <cellStyle name="Navadno 5" xfId="8" xr:uid="{00000000-0005-0000-0000-000007000000}"/>
    <cellStyle name="Navadno 6" xfId="9" xr:uid="{00000000-0005-0000-0000-000008000000}"/>
    <cellStyle name="Navadno_VRS.PZI izvajalske cene" xfId="1" xr:uid="{00000000-0005-0000-0000-000009000000}"/>
    <cellStyle name="Normal 2" xfId="13" xr:uid="{C2581F36-1717-420F-A084-5EC341174E06}"/>
    <cellStyle name="Normal 3" xfId="19" xr:uid="{E65A9E86-FDAA-4834-A3C5-9F75702B961A}"/>
    <cellStyle name="Normal_Sheet1" xfId="21" xr:uid="{8B8E85FE-C192-4D69-9B90-45C1D52221F6}"/>
    <cellStyle name="Odstotek 2" xfId="10" xr:uid="{00000000-0005-0000-0000-00000A000000}"/>
    <cellStyle name="Popis_stevilo" xfId="14" xr:uid="{D648436F-35B8-440C-95C0-84D674E8112A}"/>
    <cellStyle name="Vejica 12" xfId="23" xr:uid="{39A846A8-A1EC-4B0A-B7E1-04F279A89D08}"/>
    <cellStyle name="Vejica 2" xfId="20" xr:uid="{1B4AD7A4-37BD-41EA-9D29-8B186D344BB1}"/>
    <cellStyle name="Vejica 2 2" xfId="4" xr:uid="{00000000-0005-0000-0000-00000B000000}"/>
    <cellStyle name="Vejica 6" xfId="22" xr:uid="{29C2C022-78D6-434B-8A2A-1B55DDD2447D}"/>
  </cellStyles>
  <dxfs count="0"/>
  <tableStyles count="0" defaultTableStyle="TableStyleMedium2" defaultPivotStyle="PivotStyleLight16"/>
  <colors>
    <mruColors>
      <color rgb="FF00339C"/>
      <color rgb="FF5B37D5"/>
      <color rgb="FF7BA3E5"/>
      <color rgb="FFB2F3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brozG/Desktop/Projekt,%20d.d/4-Projekti/Raz&#353;iritev%20mostu%20Tolminka/Tolminka_podloge/Predracun_most_Tolm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LOVNI/Borjana-Robidi&#353;&#263;e/PZI/Borjana_popis_19_po%20re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mbrozG/Desktop/Projekt,%20d.d/4-Projekti/Predel-Bovec/Predel-Bovec%20razpis_sc-04.02.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trojniki/PLIN/JPE%20LJUBLJANA/plin_JPE_RV%2033_8089/00_04_05_09_PZI_8089/05_01_Strojne_instalacije_in_strojna_oprema/PZI_RV33_POPI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ilo&#353;/Downloads/stolp/dokumenti/My%20Documents/Delo%20Hidroin&#382;eniring/Klini&#269;ni%20center/Projekt/Predra&#269;u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ELOVNI/&#268;rna-&#352;entvid/PZI-2017/3-1_&#268;rna_PZI_skupaj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Popisi"/>
      <sheetName val="Rekapitulacija"/>
      <sheetName val="Poročilo o združljivosti"/>
    </sheetNames>
    <sheetDataSet>
      <sheetData sheetId="0" refreshError="1"/>
      <sheetData sheetId="1">
        <row r="201">
          <cell r="F201">
            <v>115441.12000000001</v>
          </cell>
        </row>
        <row r="282">
          <cell r="F282">
            <v>54080.875</v>
          </cell>
        </row>
        <row r="324">
          <cell r="F324">
            <v>24300</v>
          </cell>
        </row>
        <row r="364">
          <cell r="F364">
            <v>13392.5</v>
          </cell>
        </row>
        <row r="614">
          <cell r="F614">
            <v>214620.81</v>
          </cell>
        </row>
        <row r="692">
          <cell r="F692">
            <v>26695</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NAČRTA"/>
      <sheetName val="UVOD V PREDRAČUN"/>
      <sheetName val="Ceste"/>
      <sheetName val="Kanalizacija"/>
      <sheetName val="Vodovod"/>
      <sheetName val="Vodovod-priključki"/>
      <sheetName val="REKAPITULACIJA"/>
      <sheetName val="HPR_SD_stara verzija"/>
    </sheetNames>
    <sheetDataSet>
      <sheetData sheetId="0">
        <row r="38">
          <cell r="B38">
            <v>1</v>
          </cell>
        </row>
        <row r="40">
          <cell r="B4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Skupna REK"/>
      <sheetName val="UVOD V PREDRAČUN (2)"/>
      <sheetName val="REKAPITULACIJA I + II"/>
      <sheetName val="REKAPITULACIJA I"/>
      <sheetName val="Ceste I"/>
      <sheetName val="Odvodnjavanje I"/>
      <sheetName val="REKAPITULACIJA II"/>
      <sheetName val="Ceste II"/>
      <sheetName val="Odvodnjavanje II"/>
      <sheetName val="REK Konstrukcije"/>
      <sheetName val="UVOD V PREDRAČUN"/>
      <sheetName val="RV"/>
      <sheetName val="PK"/>
      <sheetName val="OK"/>
      <sheetName val="PROPUST"/>
      <sheetName val="Ostalo"/>
      <sheetName val="HPR_SD_stara verzija"/>
    </sheetNames>
    <sheetDataSet>
      <sheetData sheetId="0">
        <row r="31">
          <cell r="B31" t="str">
            <v>GRADBENOOBRTNIŠKA DELA</v>
          </cell>
        </row>
        <row r="33">
          <cell r="B33" t="str">
            <v>3.</v>
          </cell>
        </row>
        <row r="35">
          <cell r="B35" t="str">
            <v>Rekonstrukcija regionalne ceste
R1-203/1002 Predel-Bovec, od km 4,400 do km 6,500</v>
          </cell>
        </row>
        <row r="41">
          <cell r="B41">
            <v>0.22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ARMATURA"/>
      <sheetName val="MATERIAL"/>
      <sheetName val="REKAPITULACIJA"/>
    </sheetNames>
    <sheetDataSet>
      <sheetData sheetId="0" refreshError="1">
        <row r="12">
          <cell r="B12">
            <v>240</v>
          </cell>
        </row>
        <row r="14">
          <cell r="B14">
            <v>1</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ŠKA II"/>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NAČRTA"/>
      <sheetName val="UVOD V PREDRAČUN"/>
      <sheetName val="Ceste in odvodnjavanje"/>
      <sheetName val="REKAPITULACIJA"/>
      <sheetName val="HPR_SD_stara verzija"/>
    </sheetNames>
    <sheetDataSet>
      <sheetData sheetId="0">
        <row r="38">
          <cell r="B38">
            <v>1</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E35"/>
  <sheetViews>
    <sheetView tabSelected="1" view="pageBreakPreview" zoomScaleNormal="100" zoomScaleSheetLayoutView="100" workbookViewId="0">
      <selection activeCell="C20" sqref="C20"/>
    </sheetView>
  </sheetViews>
  <sheetFormatPr defaultRowHeight="14.25"/>
  <cols>
    <col min="1" max="2" width="9.140625" style="36"/>
    <col min="3" max="3" width="90.5703125" style="36" customWidth="1"/>
    <col min="4" max="4" width="8.7109375" style="36" customWidth="1"/>
    <col min="5" max="5" width="17.85546875" style="38" customWidth="1"/>
    <col min="6" max="6" width="9.140625" style="36"/>
    <col min="7" max="7" width="13.140625" style="36" bestFit="1" customWidth="1"/>
    <col min="8" max="258" width="9.140625" style="36"/>
    <col min="259" max="259" width="50.5703125" style="36" customWidth="1"/>
    <col min="260" max="260" width="9.140625" style="36"/>
    <col min="261" max="261" width="13.85546875" style="36" customWidth="1"/>
    <col min="262" max="514" width="9.140625" style="36"/>
    <col min="515" max="515" width="50.5703125" style="36" customWidth="1"/>
    <col min="516" max="516" width="9.140625" style="36"/>
    <col min="517" max="517" width="13.85546875" style="36" customWidth="1"/>
    <col min="518" max="770" width="9.140625" style="36"/>
    <col min="771" max="771" width="50.5703125" style="36" customWidth="1"/>
    <col min="772" max="772" width="9.140625" style="36"/>
    <col min="773" max="773" width="13.85546875" style="36" customWidth="1"/>
    <col min="774" max="1026" width="9.140625" style="36"/>
    <col min="1027" max="1027" width="50.5703125" style="36" customWidth="1"/>
    <col min="1028" max="1028" width="9.140625" style="36"/>
    <col min="1029" max="1029" width="13.85546875" style="36" customWidth="1"/>
    <col min="1030" max="1282" width="9.140625" style="36"/>
    <col min="1283" max="1283" width="50.5703125" style="36" customWidth="1"/>
    <col min="1284" max="1284" width="9.140625" style="36"/>
    <col min="1285" max="1285" width="13.85546875" style="36" customWidth="1"/>
    <col min="1286" max="1538" width="9.140625" style="36"/>
    <col min="1539" max="1539" width="50.5703125" style="36" customWidth="1"/>
    <col min="1540" max="1540" width="9.140625" style="36"/>
    <col min="1541" max="1541" width="13.85546875" style="36" customWidth="1"/>
    <col min="1542" max="1794" width="9.140625" style="36"/>
    <col min="1795" max="1795" width="50.5703125" style="36" customWidth="1"/>
    <col min="1796" max="1796" width="9.140625" style="36"/>
    <col min="1797" max="1797" width="13.85546875" style="36" customWidth="1"/>
    <col min="1798" max="2050" width="9.140625" style="36"/>
    <col min="2051" max="2051" width="50.5703125" style="36" customWidth="1"/>
    <col min="2052" max="2052" width="9.140625" style="36"/>
    <col min="2053" max="2053" width="13.85546875" style="36" customWidth="1"/>
    <col min="2054" max="2306" width="9.140625" style="36"/>
    <col min="2307" max="2307" width="50.5703125" style="36" customWidth="1"/>
    <col min="2308" max="2308" width="9.140625" style="36"/>
    <col min="2309" max="2309" width="13.85546875" style="36" customWidth="1"/>
    <col min="2310" max="2562" width="9.140625" style="36"/>
    <col min="2563" max="2563" width="50.5703125" style="36" customWidth="1"/>
    <col min="2564" max="2564" width="9.140625" style="36"/>
    <col min="2565" max="2565" width="13.85546875" style="36" customWidth="1"/>
    <col min="2566" max="2818" width="9.140625" style="36"/>
    <col min="2819" max="2819" width="50.5703125" style="36" customWidth="1"/>
    <col min="2820" max="2820" width="9.140625" style="36"/>
    <col min="2821" max="2821" width="13.85546875" style="36" customWidth="1"/>
    <col min="2822" max="3074" width="9.140625" style="36"/>
    <col min="3075" max="3075" width="50.5703125" style="36" customWidth="1"/>
    <col min="3076" max="3076" width="9.140625" style="36"/>
    <col min="3077" max="3077" width="13.85546875" style="36" customWidth="1"/>
    <col min="3078" max="3330" width="9.140625" style="36"/>
    <col min="3331" max="3331" width="50.5703125" style="36" customWidth="1"/>
    <col min="3332" max="3332" width="9.140625" style="36"/>
    <col min="3333" max="3333" width="13.85546875" style="36" customWidth="1"/>
    <col min="3334" max="3586" width="9.140625" style="36"/>
    <col min="3587" max="3587" width="50.5703125" style="36" customWidth="1"/>
    <col min="3588" max="3588" width="9.140625" style="36"/>
    <col min="3589" max="3589" width="13.85546875" style="36" customWidth="1"/>
    <col min="3590" max="3842" width="9.140625" style="36"/>
    <col min="3843" max="3843" width="50.5703125" style="36" customWidth="1"/>
    <col min="3844" max="3844" width="9.140625" style="36"/>
    <col min="3845" max="3845" width="13.85546875" style="36" customWidth="1"/>
    <col min="3846" max="4098" width="9.140625" style="36"/>
    <col min="4099" max="4099" width="50.5703125" style="36" customWidth="1"/>
    <col min="4100" max="4100" width="9.140625" style="36"/>
    <col min="4101" max="4101" width="13.85546875" style="36" customWidth="1"/>
    <col min="4102" max="4354" width="9.140625" style="36"/>
    <col min="4355" max="4355" width="50.5703125" style="36" customWidth="1"/>
    <col min="4356" max="4356" width="9.140625" style="36"/>
    <col min="4357" max="4357" width="13.85546875" style="36" customWidth="1"/>
    <col min="4358" max="4610" width="9.140625" style="36"/>
    <col min="4611" max="4611" width="50.5703125" style="36" customWidth="1"/>
    <col min="4612" max="4612" width="9.140625" style="36"/>
    <col min="4613" max="4613" width="13.85546875" style="36" customWidth="1"/>
    <col min="4614" max="4866" width="9.140625" style="36"/>
    <col min="4867" max="4867" width="50.5703125" style="36" customWidth="1"/>
    <col min="4868" max="4868" width="9.140625" style="36"/>
    <col min="4869" max="4869" width="13.85546875" style="36" customWidth="1"/>
    <col min="4870" max="5122" width="9.140625" style="36"/>
    <col min="5123" max="5123" width="50.5703125" style="36" customWidth="1"/>
    <col min="5124" max="5124" width="9.140625" style="36"/>
    <col min="5125" max="5125" width="13.85546875" style="36" customWidth="1"/>
    <col min="5126" max="5378" width="9.140625" style="36"/>
    <col min="5379" max="5379" width="50.5703125" style="36" customWidth="1"/>
    <col min="5380" max="5380" width="9.140625" style="36"/>
    <col min="5381" max="5381" width="13.85546875" style="36" customWidth="1"/>
    <col min="5382" max="5634" width="9.140625" style="36"/>
    <col min="5635" max="5635" width="50.5703125" style="36" customWidth="1"/>
    <col min="5636" max="5636" width="9.140625" style="36"/>
    <col min="5637" max="5637" width="13.85546875" style="36" customWidth="1"/>
    <col min="5638" max="5890" width="9.140625" style="36"/>
    <col min="5891" max="5891" width="50.5703125" style="36" customWidth="1"/>
    <col min="5892" max="5892" width="9.140625" style="36"/>
    <col min="5893" max="5893" width="13.85546875" style="36" customWidth="1"/>
    <col min="5894" max="6146" width="9.140625" style="36"/>
    <col min="6147" max="6147" width="50.5703125" style="36" customWidth="1"/>
    <col min="6148" max="6148" width="9.140625" style="36"/>
    <col min="6149" max="6149" width="13.85546875" style="36" customWidth="1"/>
    <col min="6150" max="6402" width="9.140625" style="36"/>
    <col min="6403" max="6403" width="50.5703125" style="36" customWidth="1"/>
    <col min="6404" max="6404" width="9.140625" style="36"/>
    <col min="6405" max="6405" width="13.85546875" style="36" customWidth="1"/>
    <col min="6406" max="6658" width="9.140625" style="36"/>
    <col min="6659" max="6659" width="50.5703125" style="36" customWidth="1"/>
    <col min="6660" max="6660" width="9.140625" style="36"/>
    <col min="6661" max="6661" width="13.85546875" style="36" customWidth="1"/>
    <col min="6662" max="6914" width="9.140625" style="36"/>
    <col min="6915" max="6915" width="50.5703125" style="36" customWidth="1"/>
    <col min="6916" max="6916" width="9.140625" style="36"/>
    <col min="6917" max="6917" width="13.85546875" style="36" customWidth="1"/>
    <col min="6918" max="7170" width="9.140625" style="36"/>
    <col min="7171" max="7171" width="50.5703125" style="36" customWidth="1"/>
    <col min="7172" max="7172" width="9.140625" style="36"/>
    <col min="7173" max="7173" width="13.85546875" style="36" customWidth="1"/>
    <col min="7174" max="7426" width="9.140625" style="36"/>
    <col min="7427" max="7427" width="50.5703125" style="36" customWidth="1"/>
    <col min="7428" max="7428" width="9.140625" style="36"/>
    <col min="7429" max="7429" width="13.85546875" style="36" customWidth="1"/>
    <col min="7430" max="7682" width="9.140625" style="36"/>
    <col min="7683" max="7683" width="50.5703125" style="36" customWidth="1"/>
    <col min="7684" max="7684" width="9.140625" style="36"/>
    <col min="7685" max="7685" width="13.85546875" style="36" customWidth="1"/>
    <col min="7686" max="7938" width="9.140625" style="36"/>
    <col min="7939" max="7939" width="50.5703125" style="36" customWidth="1"/>
    <col min="7940" max="7940" width="9.140625" style="36"/>
    <col min="7941" max="7941" width="13.85546875" style="36" customWidth="1"/>
    <col min="7942" max="8194" width="9.140625" style="36"/>
    <col min="8195" max="8195" width="50.5703125" style="36" customWidth="1"/>
    <col min="8196" max="8196" width="9.140625" style="36"/>
    <col min="8197" max="8197" width="13.85546875" style="36" customWidth="1"/>
    <col min="8198" max="8450" width="9.140625" style="36"/>
    <col min="8451" max="8451" width="50.5703125" style="36" customWidth="1"/>
    <col min="8452" max="8452" width="9.140625" style="36"/>
    <col min="8453" max="8453" width="13.85546875" style="36" customWidth="1"/>
    <col min="8454" max="8706" width="9.140625" style="36"/>
    <col min="8707" max="8707" width="50.5703125" style="36" customWidth="1"/>
    <col min="8708" max="8708" width="9.140625" style="36"/>
    <col min="8709" max="8709" width="13.85546875" style="36" customWidth="1"/>
    <col min="8710" max="8962" width="9.140625" style="36"/>
    <col min="8963" max="8963" width="50.5703125" style="36" customWidth="1"/>
    <col min="8964" max="8964" width="9.140625" style="36"/>
    <col min="8965" max="8965" width="13.85546875" style="36" customWidth="1"/>
    <col min="8966" max="9218" width="9.140625" style="36"/>
    <col min="9219" max="9219" width="50.5703125" style="36" customWidth="1"/>
    <col min="9220" max="9220" width="9.140625" style="36"/>
    <col min="9221" max="9221" width="13.85546875" style="36" customWidth="1"/>
    <col min="9222" max="9474" width="9.140625" style="36"/>
    <col min="9475" max="9475" width="50.5703125" style="36" customWidth="1"/>
    <col min="9476" max="9476" width="9.140625" style="36"/>
    <col min="9477" max="9477" width="13.85546875" style="36" customWidth="1"/>
    <col min="9478" max="9730" width="9.140625" style="36"/>
    <col min="9731" max="9731" width="50.5703125" style="36" customWidth="1"/>
    <col min="9732" max="9732" width="9.140625" style="36"/>
    <col min="9733" max="9733" width="13.85546875" style="36" customWidth="1"/>
    <col min="9734" max="9986" width="9.140625" style="36"/>
    <col min="9987" max="9987" width="50.5703125" style="36" customWidth="1"/>
    <col min="9988" max="9988" width="9.140625" style="36"/>
    <col min="9989" max="9989" width="13.85546875" style="36" customWidth="1"/>
    <col min="9990" max="10242" width="9.140625" style="36"/>
    <col min="10243" max="10243" width="50.5703125" style="36" customWidth="1"/>
    <col min="10244" max="10244" width="9.140625" style="36"/>
    <col min="10245" max="10245" width="13.85546875" style="36" customWidth="1"/>
    <col min="10246" max="10498" width="9.140625" style="36"/>
    <col min="10499" max="10499" width="50.5703125" style="36" customWidth="1"/>
    <col min="10500" max="10500" width="9.140625" style="36"/>
    <col min="10501" max="10501" width="13.85546875" style="36" customWidth="1"/>
    <col min="10502" max="10754" width="9.140625" style="36"/>
    <col min="10755" max="10755" width="50.5703125" style="36" customWidth="1"/>
    <col min="10756" max="10756" width="9.140625" style="36"/>
    <col min="10757" max="10757" width="13.85546875" style="36" customWidth="1"/>
    <col min="10758" max="11010" width="9.140625" style="36"/>
    <col min="11011" max="11011" width="50.5703125" style="36" customWidth="1"/>
    <col min="11012" max="11012" width="9.140625" style="36"/>
    <col min="11013" max="11013" width="13.85546875" style="36" customWidth="1"/>
    <col min="11014" max="11266" width="9.140625" style="36"/>
    <col min="11267" max="11267" width="50.5703125" style="36" customWidth="1"/>
    <col min="11268" max="11268" width="9.140625" style="36"/>
    <col min="11269" max="11269" width="13.85546875" style="36" customWidth="1"/>
    <col min="11270" max="11522" width="9.140625" style="36"/>
    <col min="11523" max="11523" width="50.5703125" style="36" customWidth="1"/>
    <col min="11524" max="11524" width="9.140625" style="36"/>
    <col min="11525" max="11525" width="13.85546875" style="36" customWidth="1"/>
    <col min="11526" max="11778" width="9.140625" style="36"/>
    <col min="11779" max="11779" width="50.5703125" style="36" customWidth="1"/>
    <col min="11780" max="11780" width="9.140625" style="36"/>
    <col min="11781" max="11781" width="13.85546875" style="36" customWidth="1"/>
    <col min="11782" max="12034" width="9.140625" style="36"/>
    <col min="12035" max="12035" width="50.5703125" style="36" customWidth="1"/>
    <col min="12036" max="12036" width="9.140625" style="36"/>
    <col min="12037" max="12037" width="13.85546875" style="36" customWidth="1"/>
    <col min="12038" max="12290" width="9.140625" style="36"/>
    <col min="12291" max="12291" width="50.5703125" style="36" customWidth="1"/>
    <col min="12292" max="12292" width="9.140625" style="36"/>
    <col min="12293" max="12293" width="13.85546875" style="36" customWidth="1"/>
    <col min="12294" max="12546" width="9.140625" style="36"/>
    <col min="12547" max="12547" width="50.5703125" style="36" customWidth="1"/>
    <col min="12548" max="12548" width="9.140625" style="36"/>
    <col min="12549" max="12549" width="13.85546875" style="36" customWidth="1"/>
    <col min="12550" max="12802" width="9.140625" style="36"/>
    <col min="12803" max="12803" width="50.5703125" style="36" customWidth="1"/>
    <col min="12804" max="12804" width="9.140625" style="36"/>
    <col min="12805" max="12805" width="13.85546875" style="36" customWidth="1"/>
    <col min="12806" max="13058" width="9.140625" style="36"/>
    <col min="13059" max="13059" width="50.5703125" style="36" customWidth="1"/>
    <col min="13060" max="13060" width="9.140625" style="36"/>
    <col min="13061" max="13061" width="13.85546875" style="36" customWidth="1"/>
    <col min="13062" max="13314" width="9.140625" style="36"/>
    <col min="13315" max="13315" width="50.5703125" style="36" customWidth="1"/>
    <col min="13316" max="13316" width="9.140625" style="36"/>
    <col min="13317" max="13317" width="13.85546875" style="36" customWidth="1"/>
    <col min="13318" max="13570" width="9.140625" style="36"/>
    <col min="13571" max="13571" width="50.5703125" style="36" customWidth="1"/>
    <col min="13572" max="13572" width="9.140625" style="36"/>
    <col min="13573" max="13573" width="13.85546875" style="36" customWidth="1"/>
    <col min="13574" max="13826" width="9.140625" style="36"/>
    <col min="13827" max="13827" width="50.5703125" style="36" customWidth="1"/>
    <col min="13828" max="13828" width="9.140625" style="36"/>
    <col min="13829" max="13829" width="13.85546875" style="36" customWidth="1"/>
    <col min="13830" max="14082" width="9.140625" style="36"/>
    <col min="14083" max="14083" width="50.5703125" style="36" customWidth="1"/>
    <col min="14084" max="14084" width="9.140625" style="36"/>
    <col min="14085" max="14085" width="13.85546875" style="36" customWidth="1"/>
    <col min="14086" max="14338" width="9.140625" style="36"/>
    <col min="14339" max="14339" width="50.5703125" style="36" customWidth="1"/>
    <col min="14340" max="14340" width="9.140625" style="36"/>
    <col min="14341" max="14341" width="13.85546875" style="36" customWidth="1"/>
    <col min="14342" max="14594" width="9.140625" style="36"/>
    <col min="14595" max="14595" width="50.5703125" style="36" customWidth="1"/>
    <col min="14596" max="14596" width="9.140625" style="36"/>
    <col min="14597" max="14597" width="13.85546875" style="36" customWidth="1"/>
    <col min="14598" max="14850" width="9.140625" style="36"/>
    <col min="14851" max="14851" width="50.5703125" style="36" customWidth="1"/>
    <col min="14852" max="14852" width="9.140625" style="36"/>
    <col min="14853" max="14853" width="13.85546875" style="36" customWidth="1"/>
    <col min="14854" max="15106" width="9.140625" style="36"/>
    <col min="15107" max="15107" width="50.5703125" style="36" customWidth="1"/>
    <col min="15108" max="15108" width="9.140625" style="36"/>
    <col min="15109" max="15109" width="13.85546875" style="36" customWidth="1"/>
    <col min="15110" max="15362" width="9.140625" style="36"/>
    <col min="15363" max="15363" width="50.5703125" style="36" customWidth="1"/>
    <col min="15364" max="15364" width="9.140625" style="36"/>
    <col min="15365" max="15365" width="13.85546875" style="36" customWidth="1"/>
    <col min="15366" max="15618" width="9.140625" style="36"/>
    <col min="15619" max="15619" width="50.5703125" style="36" customWidth="1"/>
    <col min="15620" max="15620" width="9.140625" style="36"/>
    <col min="15621" max="15621" width="13.85546875" style="36" customWidth="1"/>
    <col min="15622" max="15874" width="9.140625" style="36"/>
    <col min="15875" max="15875" width="50.5703125" style="36" customWidth="1"/>
    <col min="15876" max="15876" width="9.140625" style="36"/>
    <col min="15877" max="15877" width="13.85546875" style="36" customWidth="1"/>
    <col min="15878" max="16130" width="9.140625" style="36"/>
    <col min="16131" max="16131" width="50.5703125" style="36" customWidth="1"/>
    <col min="16132" max="16132" width="9.140625" style="36"/>
    <col min="16133" max="16133" width="13.85546875" style="36" customWidth="1"/>
    <col min="16134" max="16384" width="9.140625" style="36"/>
  </cols>
  <sheetData>
    <row r="3" spans="2:5" s="13" customFormat="1" ht="18">
      <c r="B3" s="10" t="s">
        <v>9</v>
      </c>
      <c r="C3" s="11"/>
      <c r="D3" s="11"/>
      <c r="E3" s="12"/>
    </row>
    <row r="4" spans="2:5" s="13" customFormat="1" ht="15">
      <c r="B4" s="14"/>
      <c r="E4" s="15"/>
    </row>
    <row r="5" spans="2:5" s="17" customFormat="1" ht="15">
      <c r="B5" s="16" t="s">
        <v>13</v>
      </c>
      <c r="E5" s="18"/>
    </row>
    <row r="6" spans="2:5" s="17" customFormat="1" ht="15.75" customHeight="1">
      <c r="B6" s="19"/>
      <c r="C6" s="20"/>
      <c r="D6" s="20"/>
      <c r="E6" s="21"/>
    </row>
    <row r="7" spans="2:5" s="13" customFormat="1" ht="15" customHeight="1">
      <c r="B7" s="22" t="str">
        <f>+CESTA!B1</f>
        <v>I.</v>
      </c>
      <c r="C7" s="14" t="str">
        <f ca="1">+CESTA!C1</f>
        <v>CESTA</v>
      </c>
      <c r="D7" s="14"/>
      <c r="E7" s="23">
        <f>+CESTA!H18</f>
        <v>20000</v>
      </c>
    </row>
    <row r="8" spans="2:5" s="13" customFormat="1" ht="15" customHeight="1">
      <c r="B8" s="22"/>
      <c r="C8" s="14"/>
      <c r="D8" s="14"/>
      <c r="E8" s="23"/>
    </row>
    <row r="9" spans="2:5" s="13" customFormat="1" ht="15" customHeight="1">
      <c r="B9" s="22" t="str">
        <f>+PLAZ!B1</f>
        <v>II.</v>
      </c>
      <c r="C9" s="14" t="str">
        <f ca="1">+PLAZ!C1</f>
        <v>PLAZ</v>
      </c>
      <c r="D9" s="14"/>
      <c r="E9" s="23">
        <f>+PLAZ!H16</f>
        <v>0</v>
      </c>
    </row>
    <row r="10" spans="2:5" s="13" customFormat="1" ht="15" customHeight="1">
      <c r="B10" s="22"/>
      <c r="C10" s="14"/>
      <c r="D10" s="14"/>
      <c r="E10" s="23"/>
    </row>
    <row r="11" spans="2:5" s="13" customFormat="1" ht="15" customHeight="1">
      <c r="B11" s="22" t="str">
        <f>+'METEORNA KANALIZACIJA'!B1</f>
        <v>III.</v>
      </c>
      <c r="C11" s="14" t="str">
        <f ca="1">+'METEORNA KANALIZACIJA'!C1</f>
        <v>METEORNA KANALIZACIJA</v>
      </c>
      <c r="D11" s="14"/>
      <c r="E11" s="23">
        <f>+'METEORNA KANALIZACIJA'!H16</f>
        <v>0</v>
      </c>
    </row>
    <row r="12" spans="2:5" s="13" customFormat="1" ht="15" customHeight="1">
      <c r="B12" s="22"/>
      <c r="C12" s="14"/>
      <c r="D12" s="14"/>
      <c r="E12" s="23"/>
    </row>
    <row r="13" spans="2:5" s="13" customFormat="1" ht="15" customHeight="1">
      <c r="B13" s="22" t="str">
        <f>+'REK KONSTRUKCIJE'!B3</f>
        <v>IV.</v>
      </c>
      <c r="C13" s="14" t="s">
        <v>555</v>
      </c>
      <c r="D13" s="14"/>
      <c r="E13" s="23">
        <f>+'REK KONSTRUKCIJE'!E21</f>
        <v>0</v>
      </c>
    </row>
    <row r="14" spans="2:5" s="13" customFormat="1" ht="15" customHeight="1">
      <c r="B14" s="22"/>
      <c r="C14" s="14"/>
      <c r="D14" s="14"/>
      <c r="E14" s="23"/>
    </row>
    <row r="15" spans="2:5" s="13" customFormat="1" ht="15" customHeight="1">
      <c r="B15" s="22" t="str">
        <f>+JR!B1</f>
        <v>V.</v>
      </c>
      <c r="C15" s="14" t="str">
        <f ca="1">+JR!C1</f>
        <v>JR</v>
      </c>
      <c r="D15" s="14"/>
      <c r="E15" s="23">
        <f>+JR!H14</f>
        <v>0</v>
      </c>
    </row>
    <row r="16" spans="2:5" s="13" customFormat="1" ht="15" customHeight="1">
      <c r="B16" s="22"/>
      <c r="C16" s="14"/>
      <c r="D16" s="14"/>
      <c r="E16" s="23"/>
    </row>
    <row r="17" spans="2:5" s="13" customFormat="1" ht="15" customHeight="1">
      <c r="B17" s="22" t="str">
        <f>+'KRAJINSKA ARHITEKTURA'!B1</f>
        <v>VI.</v>
      </c>
      <c r="C17" s="14" t="str">
        <f ca="1">+'KRAJINSKA ARHITEKTURA'!C1</f>
        <v>KRAJINSKA ARHITEKTURA</v>
      </c>
      <c r="D17" s="14"/>
      <c r="E17" s="23">
        <f>+'KRAJINSKA ARHITEKTURA'!H12</f>
        <v>0</v>
      </c>
    </row>
    <row r="18" spans="2:5" s="13" customFormat="1" ht="15" customHeight="1">
      <c r="B18" s="24"/>
      <c r="C18" s="25"/>
      <c r="D18" s="25"/>
      <c r="E18" s="26"/>
    </row>
    <row r="19" spans="2:5" s="14" customFormat="1" ht="15" customHeight="1" thickBot="1">
      <c r="B19" s="27"/>
      <c r="C19" s="28" t="s">
        <v>10</v>
      </c>
      <c r="D19" s="28"/>
      <c r="E19" s="29">
        <f>SUM(E7:E17)</f>
        <v>20000</v>
      </c>
    </row>
    <row r="20" spans="2:5" s="13" customFormat="1" ht="15" customHeight="1" thickTop="1">
      <c r="B20" s="30"/>
      <c r="E20" s="31"/>
    </row>
    <row r="21" spans="2:5" s="13" customFormat="1" ht="15" customHeight="1">
      <c r="B21" s="32" t="s">
        <v>554</v>
      </c>
      <c r="C21" s="13" t="s">
        <v>588</v>
      </c>
      <c r="D21" s="33">
        <v>0.05</v>
      </c>
      <c r="E21" s="31">
        <f>+E19*$D21</f>
        <v>1000</v>
      </c>
    </row>
    <row r="22" spans="2:5" s="13" customFormat="1" ht="15" customHeight="1">
      <c r="B22" s="30"/>
      <c r="E22" s="34"/>
    </row>
    <row r="23" spans="2:5" s="14" customFormat="1" ht="15" customHeight="1" thickBot="1">
      <c r="B23" s="27"/>
      <c r="C23" s="28" t="s">
        <v>26</v>
      </c>
      <c r="D23" s="28"/>
      <c r="E23" s="29">
        <f>SUM(E19:E21)</f>
        <v>21000</v>
      </c>
    </row>
    <row r="24" spans="2:5" ht="15" thickTop="1">
      <c r="B24" s="35"/>
      <c r="E24" s="37"/>
    </row>
    <row r="25" spans="2:5" s="13" customFormat="1" ht="15" customHeight="1">
      <c r="B25" s="30"/>
      <c r="C25" s="13" t="s">
        <v>11</v>
      </c>
      <c r="D25" s="33">
        <v>0.22</v>
      </c>
      <c r="E25" s="31">
        <f>+E23*$D25</f>
        <v>4620</v>
      </c>
    </row>
    <row r="26" spans="2:5" s="13" customFormat="1" ht="15" customHeight="1">
      <c r="B26" s="30"/>
      <c r="E26" s="34"/>
    </row>
    <row r="27" spans="2:5" s="14" customFormat="1" ht="15" customHeight="1" thickBot="1">
      <c r="B27" s="27"/>
      <c r="C27" s="28" t="s">
        <v>12</v>
      </c>
      <c r="D27" s="28"/>
      <c r="E27" s="56">
        <f>SUM(E23:E25)</f>
        <v>25620</v>
      </c>
    </row>
    <row r="28" spans="2:5" ht="15" thickTop="1"/>
    <row r="34" spans="3:3" ht="15">
      <c r="C34" s="39"/>
    </row>
    <row r="35" spans="3:3">
      <c r="C35" s="38"/>
    </row>
  </sheetData>
  <sheetProtection algorithmName="SHA-512" hashValue="m1q0QQK6CAvyd1YUI8wuAK///JcDZHPIj0WZ75zIfMy6UwR2Zc/FO731WF6e9s0fctsdqyE4hTvgfrvbQLxhCQ==" saltValue="XU26H4p2mYdvNvF7GkTXHA==" spinCount="100000" sheet="1" objects="1" scenarios="1"/>
  <pageMargins left="0.70866141732283472" right="0.70866141732283472" top="0.74803149606299213" bottom="0.74803149606299213" header="0.31496062992125984" footer="0.31496062992125984"/>
  <pageSetup paperSize="9" scale="68" orientation="portrait" r:id="rId1"/>
  <headerFooter>
    <oddHeader>&amp;C&amp;"-,Ležeče"Prestavitev R2-402/1426 Solkan-Gonjače
(mimo naselja Kojsko) – 2.Faza - 2.etapa (3)&amp;R&amp;"-,Ležeče"RAZPIS 2021</oddHeader>
    <oddFooter>Stran &amp;P od &amp;N</oddFooter>
  </headerFooter>
  <colBreaks count="2" manualBreakCount="2">
    <brk id="5" max="12" man="1"/>
    <brk id="8"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39D0E-5FD9-49B6-80CE-274D8BA819B0}">
  <sheetPr>
    <tabColor rgb="FF00339C"/>
  </sheetPr>
  <dimension ref="B1:K104"/>
  <sheetViews>
    <sheetView view="pageBreakPreview" topLeftCell="A86" zoomScaleNormal="100" zoomScaleSheetLayoutView="100" workbookViewId="0">
      <selection activeCell="H104" sqref="H104"/>
    </sheetView>
  </sheetViews>
  <sheetFormatPr defaultColWidth="9.140625" defaultRowHeight="15.75"/>
  <cols>
    <col min="1" max="1" width="9.140625" style="63"/>
    <col min="2" max="3" width="10.7109375" style="65" customWidth="1"/>
    <col min="4" max="4" width="47.7109375" style="142" customWidth="1"/>
    <col min="5" max="5" width="14.7109375" style="60" customWidth="1"/>
    <col min="6" max="6" width="12.7109375" style="60" customWidth="1"/>
    <col min="7" max="7" width="15.7109375" style="1" customWidth="1"/>
    <col min="8" max="8" width="15.7109375" style="61" customWidth="1"/>
    <col min="9" max="9" width="11.5703125" style="62" bestFit="1" customWidth="1"/>
    <col min="10" max="10" width="10.140625" style="63" bestFit="1" customWidth="1"/>
    <col min="11" max="16384" width="9.140625" style="63"/>
  </cols>
  <sheetData>
    <row r="1" spans="2:10">
      <c r="B1" s="58" t="s">
        <v>58</v>
      </c>
      <c r="C1" s="59" t="str">
        <f ca="1">MID(CELL("filename",A1),FIND("]",CELL("filename",A1))+1,255)</f>
        <v>KAMNITA ZLOŽBA KZ9 in KZ10</v>
      </c>
    </row>
    <row r="3" spans="2:10">
      <c r="B3" s="64" t="s">
        <v>14</v>
      </c>
    </row>
    <row r="4" spans="2:10">
      <c r="B4" s="66" t="str">
        <f ca="1">"REKAPITULACIJA "&amp;C1</f>
        <v>REKAPITULACIJA KAMNITA ZLOŽBA KZ9 in KZ10</v>
      </c>
      <c r="C4" s="67"/>
      <c r="D4" s="67"/>
      <c r="E4" s="68"/>
      <c r="F4" s="68"/>
      <c r="G4" s="2"/>
      <c r="H4" s="69"/>
      <c r="I4" s="70"/>
    </row>
    <row r="5" spans="2:10">
      <c r="B5" s="71"/>
      <c r="C5" s="72"/>
      <c r="D5" s="73"/>
      <c r="H5" s="74"/>
      <c r="I5" s="75"/>
      <c r="J5" s="76"/>
    </row>
    <row r="6" spans="2:10">
      <c r="B6" s="77" t="s">
        <v>48</v>
      </c>
      <c r="D6" s="78" t="str">
        <f>VLOOKUP(B6,$B$28:$H$9784,2,FALSE)</f>
        <v>PRIPRAVLJALNA IN ZAKLJUČNA DELA</v>
      </c>
      <c r="E6" s="79"/>
      <c r="F6" s="61"/>
      <c r="H6" s="80">
        <f>VLOOKUP($D6&amp;" SKUPAJ:",$G$28:H$9974,2,FALSE)</f>
        <v>0</v>
      </c>
      <c r="I6" s="81"/>
      <c r="J6" s="82"/>
    </row>
    <row r="7" spans="2:10">
      <c r="B7" s="77"/>
      <c r="D7" s="78"/>
      <c r="E7" s="79"/>
      <c r="F7" s="61"/>
      <c r="H7" s="80"/>
      <c r="I7" s="138"/>
    </row>
    <row r="8" spans="2:10">
      <c r="B8" s="77" t="s">
        <v>53</v>
      </c>
      <c r="D8" s="78" t="str">
        <f>VLOOKUP(B8,$B$28:$H$9784,2,FALSE)</f>
        <v>ZEMELJSKA DELA</v>
      </c>
      <c r="E8" s="79"/>
      <c r="F8" s="61"/>
      <c r="H8" s="80">
        <f>VLOOKUP($D8&amp;" SKUPAJ:",$G$28:H$9974,2,FALSE)</f>
        <v>0</v>
      </c>
      <c r="I8" s="85"/>
      <c r="J8" s="86"/>
    </row>
    <row r="9" spans="2:10">
      <c r="B9" s="77"/>
      <c r="D9" s="78"/>
      <c r="E9" s="79"/>
      <c r="F9" s="61"/>
      <c r="H9" s="80"/>
      <c r="I9" s="138"/>
    </row>
    <row r="10" spans="2:10">
      <c r="B10" s="77" t="s">
        <v>66</v>
      </c>
      <c r="D10" s="78" t="str">
        <f>VLOOKUP(B10,$B$28:$H$9784,2,FALSE)</f>
        <v>TESARSKA DELA</v>
      </c>
      <c r="E10" s="79"/>
      <c r="F10" s="61"/>
      <c r="H10" s="80">
        <f>VLOOKUP($D10&amp;" SKUPAJ:",$G$28:H$9974,2,FALSE)</f>
        <v>0</v>
      </c>
      <c r="I10" s="85"/>
      <c r="J10" s="86"/>
    </row>
    <row r="11" spans="2:10">
      <c r="B11" s="77"/>
      <c r="D11" s="78"/>
      <c r="E11" s="79"/>
      <c r="F11" s="61"/>
      <c r="H11" s="80"/>
      <c r="I11" s="138"/>
    </row>
    <row r="12" spans="2:10">
      <c r="B12" s="77" t="s">
        <v>67</v>
      </c>
      <c r="D12" s="78" t="str">
        <f>VLOOKUP(B12,$B$28:$H$9784,2,FALSE)</f>
        <v>BETONSKA DELA</v>
      </c>
      <c r="E12" s="79"/>
      <c r="F12" s="61"/>
      <c r="H12" s="80">
        <f>VLOOKUP($D12&amp;" SKUPAJ:",$G$28:H$9974,2,FALSE)</f>
        <v>0</v>
      </c>
      <c r="I12" s="85"/>
      <c r="J12" s="86"/>
    </row>
    <row r="13" spans="2:10">
      <c r="B13" s="77"/>
      <c r="D13" s="78"/>
      <c r="E13" s="79"/>
      <c r="F13" s="61"/>
      <c r="H13" s="80"/>
      <c r="I13" s="138"/>
    </row>
    <row r="14" spans="2:10">
      <c r="B14" s="77" t="s">
        <v>255</v>
      </c>
      <c r="D14" s="78" t="str">
        <f>VLOOKUP(B14,$B$28:$H$9784,2,FALSE)</f>
        <v>ŽELEZOKRIVSKA DELA</v>
      </c>
      <c r="E14" s="79"/>
      <c r="F14" s="61"/>
      <c r="H14" s="80">
        <f>VLOOKUP($D14&amp;" SKUPAJ:",$G$28:H$9974,2,FALSE)</f>
        <v>0</v>
      </c>
      <c r="I14" s="85"/>
      <c r="J14" s="86"/>
    </row>
    <row r="15" spans="2:10">
      <c r="B15" s="77"/>
      <c r="D15" s="78"/>
      <c r="E15" s="79"/>
      <c r="F15" s="61"/>
      <c r="H15" s="80"/>
      <c r="I15" s="138"/>
    </row>
    <row r="16" spans="2:10">
      <c r="B16" s="77" t="s">
        <v>257</v>
      </c>
      <c r="D16" s="78" t="str">
        <f>VLOOKUP(B16,$B$28:$H$9784,2,FALSE)</f>
        <v>ZIDARSKA DELA</v>
      </c>
      <c r="E16" s="79"/>
      <c r="F16" s="61"/>
      <c r="H16" s="80">
        <f>VLOOKUP($D16&amp;" SKUPAJ:",$G$28:H$9974,2,FALSE)</f>
        <v>0</v>
      </c>
      <c r="I16" s="85"/>
      <c r="J16" s="86"/>
    </row>
    <row r="17" spans="2:10">
      <c r="B17" s="77"/>
      <c r="D17" s="78"/>
      <c r="E17" s="79"/>
      <c r="F17" s="61"/>
      <c r="H17" s="80"/>
      <c r="I17" s="138"/>
    </row>
    <row r="18" spans="2:10">
      <c r="B18" s="77" t="s">
        <v>259</v>
      </c>
      <c r="D18" s="78" t="str">
        <f>VLOOKUP(B18,$B$28:$H$9784,2,FALSE)</f>
        <v>KLJUČAVNIČARSKA DELA</v>
      </c>
      <c r="E18" s="79"/>
      <c r="F18" s="61"/>
      <c r="H18" s="80">
        <f>VLOOKUP($D18&amp;" SKUPAJ:",$G$28:H$9974,2,FALSE)</f>
        <v>0</v>
      </c>
      <c r="I18" s="85"/>
      <c r="J18" s="86"/>
    </row>
    <row r="19" spans="2:10">
      <c r="B19" s="77"/>
      <c r="D19" s="78"/>
      <c r="E19" s="79"/>
      <c r="F19" s="61"/>
      <c r="H19" s="80"/>
      <c r="I19" s="139"/>
      <c r="J19" s="86"/>
    </row>
    <row r="20" spans="2:10">
      <c r="B20" s="77" t="s">
        <v>264</v>
      </c>
      <c r="D20" s="78" t="str">
        <f>VLOOKUP(B20,$B$28:$H$9784,2,FALSE)</f>
        <v>ODVODNJAVANJE in KANALIZACIJA</v>
      </c>
      <c r="E20" s="79"/>
      <c r="F20" s="61"/>
      <c r="H20" s="80">
        <f>VLOOKUP($D20&amp;" SKUPAJ:",$G$28:H$9974,2,FALSE)</f>
        <v>0</v>
      </c>
      <c r="I20" s="85"/>
      <c r="J20" s="86"/>
    </row>
    <row r="21" spans="2:10">
      <c r="B21" s="77"/>
      <c r="D21" s="78"/>
      <c r="E21" s="79"/>
      <c r="F21" s="61"/>
      <c r="H21" s="80"/>
      <c r="I21" s="139"/>
      <c r="J21" s="86"/>
    </row>
    <row r="22" spans="2:10">
      <c r="B22" s="77" t="s">
        <v>266</v>
      </c>
      <c r="D22" s="78" t="str">
        <f>VLOOKUP(B22,$B$28:$H$9784,2,FALSE)</f>
        <v>RAZNO</v>
      </c>
      <c r="E22" s="79"/>
      <c r="F22" s="61"/>
      <c r="H22" s="80">
        <f>VLOOKUP($D22&amp;" SKUPAJ:",$G$28:H$9974,2,FALSE)</f>
        <v>0</v>
      </c>
      <c r="I22" s="85"/>
      <c r="J22" s="86"/>
    </row>
    <row r="23" spans="2:10">
      <c r="B23" s="77"/>
      <c r="D23" s="78"/>
      <c r="E23" s="79"/>
      <c r="F23" s="61"/>
      <c r="H23" s="80"/>
      <c r="I23" s="139"/>
      <c r="J23" s="86"/>
    </row>
    <row r="24" spans="2:10">
      <c r="B24" s="77" t="s">
        <v>270</v>
      </c>
      <c r="D24" s="78" t="str">
        <f>VLOOKUP(B24,$B$28:$H$9784,2,FALSE)</f>
        <v>TEHNIČNA DOKUMENTACIJA</v>
      </c>
      <c r="E24" s="79"/>
      <c r="F24" s="61"/>
      <c r="H24" s="80">
        <f>VLOOKUP($D24&amp;" SKUPAJ:",$G$28:H$9974,2,FALSE)</f>
        <v>0</v>
      </c>
      <c r="I24" s="85"/>
      <c r="J24" s="86"/>
    </row>
    <row r="25" spans="2:10" s="62" customFormat="1" ht="16.5" thickBot="1">
      <c r="B25" s="87"/>
      <c r="C25" s="88"/>
      <c r="D25" s="89"/>
      <c r="E25" s="90"/>
      <c r="F25" s="91"/>
      <c r="G25" s="3"/>
      <c r="H25" s="92"/>
    </row>
    <row r="26" spans="2:10" s="62" customFormat="1" ht="16.5" thickTop="1">
      <c r="B26" s="93"/>
      <c r="C26" s="94"/>
      <c r="D26" s="95"/>
      <c r="E26" s="96"/>
      <c r="F26" s="97"/>
      <c r="G26" s="4" t="str">
        <f ca="1">"SKUPAJ "&amp;C1&amp;" (BREZ DDV):"</f>
        <v>SKUPAJ KAMNITA ZLOŽBA KZ9 in KZ10 (BREZ DDV):</v>
      </c>
      <c r="H26" s="98">
        <f>SUM(H6:H24)</f>
        <v>0</v>
      </c>
    </row>
    <row r="28" spans="2:10" s="62" customFormat="1" ht="16.5" thickBot="1">
      <c r="B28" s="99" t="s">
        <v>0</v>
      </c>
      <c r="C28" s="100" t="s">
        <v>1</v>
      </c>
      <c r="D28" s="101" t="s">
        <v>2</v>
      </c>
      <c r="E28" s="102" t="s">
        <v>3</v>
      </c>
      <c r="F28" s="102" t="s">
        <v>4</v>
      </c>
      <c r="G28" s="5" t="s">
        <v>5</v>
      </c>
      <c r="H28" s="102" t="s">
        <v>6</v>
      </c>
    </row>
    <row r="30" spans="2:10">
      <c r="B30" s="103"/>
      <c r="C30" s="103"/>
      <c r="D30" s="103"/>
      <c r="E30" s="103"/>
      <c r="F30" s="103"/>
      <c r="G30" s="53"/>
      <c r="H30" s="103"/>
    </row>
    <row r="32" spans="2:10" s="62" customFormat="1">
      <c r="B32" s="104" t="s">
        <v>48</v>
      </c>
      <c r="C32" s="179" t="s">
        <v>230</v>
      </c>
      <c r="D32" s="179"/>
      <c r="E32" s="105"/>
      <c r="F32" s="106"/>
      <c r="G32" s="6"/>
      <c r="H32" s="107"/>
    </row>
    <row r="33" spans="2:11" s="62" customFormat="1">
      <c r="B33" s="108"/>
      <c r="C33" s="178"/>
      <c r="D33" s="178"/>
      <c r="E33" s="178"/>
      <c r="F33" s="178"/>
      <c r="G33" s="7"/>
      <c r="H33" s="109"/>
    </row>
    <row r="34" spans="2:11" s="62" customFormat="1" ht="78.75">
      <c r="B34" s="110">
        <f>+COUNT($B$33:B33)+1</f>
        <v>1</v>
      </c>
      <c r="C34" s="111"/>
      <c r="D34" s="112" t="s">
        <v>446</v>
      </c>
      <c r="E34" s="69" t="s">
        <v>233</v>
      </c>
      <c r="F34" s="69">
        <v>1</v>
      </c>
      <c r="G34" s="9"/>
      <c r="H34" s="109">
        <f>+$F34*G34</f>
        <v>0</v>
      </c>
      <c r="K34" s="60"/>
    </row>
    <row r="35" spans="2:11" s="62" customFormat="1" ht="63">
      <c r="B35" s="110">
        <f>+COUNT($B$33:B34)+1</f>
        <v>2</v>
      </c>
      <c r="C35" s="111"/>
      <c r="D35" s="112" t="s">
        <v>447</v>
      </c>
      <c r="E35" s="69" t="s">
        <v>233</v>
      </c>
      <c r="F35" s="69">
        <v>1</v>
      </c>
      <c r="G35" s="9"/>
      <c r="H35" s="109">
        <f t="shared" ref="H35:H37" si="0">+$F35*G35</f>
        <v>0</v>
      </c>
      <c r="K35" s="60"/>
    </row>
    <row r="36" spans="2:11" s="62" customFormat="1" ht="31.5">
      <c r="B36" s="110">
        <f>+COUNT($B$33:B35)+1</f>
        <v>3</v>
      </c>
      <c r="C36" s="111">
        <v>11111</v>
      </c>
      <c r="D36" s="112" t="s">
        <v>231</v>
      </c>
      <c r="E36" s="69" t="s">
        <v>233</v>
      </c>
      <c r="F36" s="69">
        <v>1</v>
      </c>
      <c r="G36" s="9"/>
      <c r="H36" s="109">
        <f t="shared" si="0"/>
        <v>0</v>
      </c>
      <c r="K36" s="60"/>
    </row>
    <row r="37" spans="2:11" s="62" customFormat="1" ht="63">
      <c r="B37" s="110">
        <f>+COUNT($B$33:B36)+1</f>
        <v>4</v>
      </c>
      <c r="C37" s="111"/>
      <c r="D37" s="112" t="s">
        <v>232</v>
      </c>
      <c r="E37" s="69" t="s">
        <v>69</v>
      </c>
      <c r="F37" s="69">
        <v>15</v>
      </c>
      <c r="G37" s="9"/>
      <c r="H37" s="109">
        <f t="shared" si="0"/>
        <v>0</v>
      </c>
      <c r="K37" s="60"/>
    </row>
    <row r="38" spans="2:11" s="62" customFormat="1" ht="15.75" customHeight="1">
      <c r="B38" s="117"/>
      <c r="C38" s="118"/>
      <c r="D38" s="119"/>
      <c r="E38" s="120"/>
      <c r="F38" s="121"/>
      <c r="G38" s="42"/>
      <c r="H38" s="122"/>
    </row>
    <row r="39" spans="2:11" s="62" customFormat="1" ht="16.5" thickBot="1">
      <c r="B39" s="123"/>
      <c r="C39" s="124"/>
      <c r="D39" s="124"/>
      <c r="E39" s="125"/>
      <c r="F39" s="125"/>
      <c r="G39" s="8" t="str">
        <f>C32&amp;" SKUPAJ:"</f>
        <v>PRIPRAVLJALNA IN ZAKLJUČNA DELA SKUPAJ:</v>
      </c>
      <c r="H39" s="126">
        <f>SUM(H$34:H$37)</f>
        <v>0</v>
      </c>
    </row>
    <row r="40" spans="2:11" s="62" customFormat="1">
      <c r="B40" s="117"/>
      <c r="C40" s="118"/>
      <c r="D40" s="119"/>
      <c r="E40" s="120"/>
      <c r="F40" s="121"/>
      <c r="G40" s="42"/>
      <c r="H40" s="122"/>
    </row>
    <row r="41" spans="2:11" s="62" customFormat="1">
      <c r="B41" s="104" t="s">
        <v>53</v>
      </c>
      <c r="C41" s="179" t="s">
        <v>137</v>
      </c>
      <c r="D41" s="179"/>
      <c r="E41" s="105"/>
      <c r="F41" s="106"/>
      <c r="G41" s="6"/>
      <c r="H41" s="107"/>
      <c r="J41" s="63"/>
    </row>
    <row r="42" spans="2:11" s="62" customFormat="1" ht="33" customHeight="1">
      <c r="B42" s="108"/>
      <c r="C42" s="182" t="s">
        <v>273</v>
      </c>
      <c r="D42" s="182"/>
      <c r="E42" s="182"/>
      <c r="F42" s="182"/>
      <c r="G42" s="7"/>
      <c r="H42" s="109"/>
    </row>
    <row r="43" spans="2:11" s="62" customFormat="1" ht="47.25">
      <c r="B43" s="110">
        <f>+COUNT($B42:B$42)+1</f>
        <v>1</v>
      </c>
      <c r="C43" s="111"/>
      <c r="D43" s="112" t="s">
        <v>274</v>
      </c>
      <c r="E43" s="69" t="s">
        <v>233</v>
      </c>
      <c r="F43" s="69">
        <v>1</v>
      </c>
      <c r="G43" s="9"/>
      <c r="H43" s="109">
        <f>+$F43*G43</f>
        <v>0</v>
      </c>
      <c r="J43" s="63"/>
    </row>
    <row r="44" spans="2:11" s="62" customFormat="1" ht="63">
      <c r="B44" s="110">
        <f>+COUNT($B$42:B43)+1</f>
        <v>2</v>
      </c>
      <c r="C44" s="111" t="s">
        <v>450</v>
      </c>
      <c r="D44" s="112" t="s">
        <v>275</v>
      </c>
      <c r="E44" s="69" t="s">
        <v>24</v>
      </c>
      <c r="F44" s="69">
        <v>380</v>
      </c>
      <c r="G44" s="9"/>
      <c r="H44" s="109">
        <f t="shared" ref="H44:H50" si="1">+$F44*G44</f>
        <v>0</v>
      </c>
      <c r="J44" s="63"/>
    </row>
    <row r="45" spans="2:11" s="62" customFormat="1" ht="94.5">
      <c r="B45" s="110">
        <f>+COUNT($B$42:B44)+1</f>
        <v>3</v>
      </c>
      <c r="C45" s="111" t="s">
        <v>451</v>
      </c>
      <c r="D45" s="112" t="s">
        <v>581</v>
      </c>
      <c r="E45" s="69"/>
      <c r="F45" s="69"/>
      <c r="G45" s="9"/>
      <c r="H45" s="109"/>
      <c r="J45" s="63"/>
    </row>
    <row r="46" spans="2:11" s="62" customFormat="1">
      <c r="B46" s="110" t="str">
        <f>+B45&amp;"A"</f>
        <v>3A</v>
      </c>
      <c r="C46" s="111"/>
      <c r="D46" s="112" t="s">
        <v>276</v>
      </c>
      <c r="E46" s="69" t="s">
        <v>25</v>
      </c>
      <c r="F46" s="69">
        <v>560</v>
      </c>
      <c r="G46" s="9"/>
      <c r="H46" s="109">
        <f t="shared" si="1"/>
        <v>0</v>
      </c>
      <c r="J46" s="63"/>
    </row>
    <row r="47" spans="2:11" s="62" customFormat="1">
      <c r="B47" s="110" t="str">
        <f>+B45&amp;"B"</f>
        <v>3B</v>
      </c>
      <c r="C47" s="111"/>
      <c r="D47" s="112" t="s">
        <v>277</v>
      </c>
      <c r="E47" s="69" t="s">
        <v>25</v>
      </c>
      <c r="F47" s="69">
        <v>170</v>
      </c>
      <c r="G47" s="9"/>
      <c r="H47" s="109">
        <f t="shared" si="1"/>
        <v>0</v>
      </c>
      <c r="J47" s="63"/>
    </row>
    <row r="48" spans="2:11" s="62" customFormat="1" ht="63">
      <c r="B48" s="110">
        <f>+COUNT($B$42:B47)+1</f>
        <v>4</v>
      </c>
      <c r="C48" s="111" t="s">
        <v>452</v>
      </c>
      <c r="D48" s="112" t="s">
        <v>238</v>
      </c>
      <c r="E48" s="69" t="s">
        <v>24</v>
      </c>
      <c r="F48" s="69">
        <v>180</v>
      </c>
      <c r="G48" s="9"/>
      <c r="H48" s="109">
        <f t="shared" si="1"/>
        <v>0</v>
      </c>
      <c r="J48" s="63"/>
    </row>
    <row r="49" spans="2:10" s="62" customFormat="1" ht="63">
      <c r="B49" s="110">
        <f>+COUNT($B$42:B48)+1</f>
        <v>5</v>
      </c>
      <c r="C49" s="111" t="s">
        <v>453</v>
      </c>
      <c r="D49" s="112" t="s">
        <v>278</v>
      </c>
      <c r="E49" s="69" t="s">
        <v>25</v>
      </c>
      <c r="F49" s="69">
        <v>176</v>
      </c>
      <c r="G49" s="9"/>
      <c r="H49" s="109">
        <f t="shared" si="1"/>
        <v>0</v>
      </c>
      <c r="J49" s="63"/>
    </row>
    <row r="50" spans="2:10" s="62" customFormat="1" ht="47.25">
      <c r="B50" s="110">
        <f>+COUNT($B$42:B49)+1</f>
        <v>6</v>
      </c>
      <c r="C50" s="111" t="s">
        <v>454</v>
      </c>
      <c r="D50" s="112" t="s">
        <v>469</v>
      </c>
      <c r="E50" s="69" t="s">
        <v>25</v>
      </c>
      <c r="F50" s="69">
        <v>66</v>
      </c>
      <c r="G50" s="9"/>
      <c r="H50" s="109">
        <f t="shared" si="1"/>
        <v>0</v>
      </c>
      <c r="J50" s="63"/>
    </row>
    <row r="51" spans="2:10" s="62" customFormat="1" ht="15.75" customHeight="1">
      <c r="B51" s="117"/>
      <c r="C51" s="118"/>
      <c r="D51" s="119"/>
      <c r="E51" s="120"/>
      <c r="F51" s="121"/>
      <c r="G51" s="42"/>
      <c r="H51" s="122"/>
    </row>
    <row r="52" spans="2:10" s="62" customFormat="1" ht="16.5" thickBot="1">
      <c r="B52" s="123"/>
      <c r="C52" s="124"/>
      <c r="D52" s="124"/>
      <c r="E52" s="125"/>
      <c r="F52" s="125"/>
      <c r="G52" s="8" t="str">
        <f>C41&amp;" SKUPAJ:"</f>
        <v>ZEMELJSKA DELA SKUPAJ:</v>
      </c>
      <c r="H52" s="126">
        <f>SUM(H$43:H$50)</f>
        <v>0</v>
      </c>
    </row>
    <row r="54" spans="2:10" s="62" customFormat="1">
      <c r="B54" s="104" t="s">
        <v>66</v>
      </c>
      <c r="C54" s="179" t="s">
        <v>110</v>
      </c>
      <c r="D54" s="179"/>
      <c r="E54" s="105"/>
      <c r="F54" s="106"/>
      <c r="G54" s="6"/>
      <c r="H54" s="107"/>
      <c r="J54" s="63"/>
    </row>
    <row r="55" spans="2:10" s="62" customFormat="1">
      <c r="B55" s="108"/>
      <c r="C55" s="182"/>
      <c r="D55" s="182"/>
      <c r="E55" s="182"/>
      <c r="F55" s="182"/>
      <c r="G55" s="7"/>
      <c r="H55" s="109"/>
    </row>
    <row r="56" spans="2:10" s="62" customFormat="1" ht="78.75">
      <c r="B56" s="110">
        <f>+COUNT($B$55:B55)+1</f>
        <v>1</v>
      </c>
      <c r="C56" s="111">
        <v>6001</v>
      </c>
      <c r="D56" s="112" t="s">
        <v>279</v>
      </c>
      <c r="E56" s="69" t="s">
        <v>24</v>
      </c>
      <c r="F56" s="69">
        <v>60</v>
      </c>
      <c r="G56" s="9"/>
      <c r="H56" s="109">
        <f>+$F56*G56</f>
        <v>0</v>
      </c>
      <c r="J56" s="63"/>
    </row>
    <row r="57" spans="2:10" s="62" customFormat="1" ht="94.5">
      <c r="B57" s="110">
        <f>+COUNT($B$55:B56)+1</f>
        <v>2</v>
      </c>
      <c r="C57" s="111">
        <v>6003</v>
      </c>
      <c r="D57" s="112" t="s">
        <v>280</v>
      </c>
      <c r="E57" s="69" t="s">
        <v>24</v>
      </c>
      <c r="F57" s="69">
        <v>88</v>
      </c>
      <c r="G57" s="9"/>
      <c r="H57" s="109">
        <f t="shared" ref="H57" si="2">+$F57*G57</f>
        <v>0</v>
      </c>
      <c r="J57" s="63"/>
    </row>
    <row r="58" spans="2:10" s="62" customFormat="1" ht="15.75" customHeight="1">
      <c r="B58" s="117"/>
      <c r="C58" s="118"/>
      <c r="D58" s="119"/>
      <c r="E58" s="120"/>
      <c r="F58" s="121"/>
      <c r="G58" s="42"/>
      <c r="H58" s="122"/>
    </row>
    <row r="59" spans="2:10" s="62" customFormat="1" ht="16.5" thickBot="1">
      <c r="B59" s="123"/>
      <c r="C59" s="124"/>
      <c r="D59" s="124"/>
      <c r="E59" s="125"/>
      <c r="F59" s="125"/>
      <c r="G59" s="8" t="str">
        <f>C54&amp;" SKUPAJ:"</f>
        <v>TESARSKA DELA SKUPAJ:</v>
      </c>
      <c r="H59" s="126">
        <f>SUM(H$56:H$57)</f>
        <v>0</v>
      </c>
    </row>
    <row r="61" spans="2:10" s="62" customFormat="1">
      <c r="B61" s="104" t="s">
        <v>67</v>
      </c>
      <c r="C61" s="179" t="s">
        <v>247</v>
      </c>
      <c r="D61" s="179"/>
      <c r="E61" s="105"/>
      <c r="F61" s="106"/>
      <c r="G61" s="6"/>
      <c r="H61" s="107"/>
      <c r="J61" s="63"/>
    </row>
    <row r="62" spans="2:10" s="62" customFormat="1" ht="71.25" customHeight="1">
      <c r="B62" s="108"/>
      <c r="C62" s="182" t="s">
        <v>473</v>
      </c>
      <c r="D62" s="182"/>
      <c r="E62" s="182"/>
      <c r="F62" s="182"/>
      <c r="G62" s="7"/>
      <c r="H62" s="109"/>
    </row>
    <row r="63" spans="2:10" s="62" customFormat="1" ht="63">
      <c r="B63" s="110">
        <f>+COUNT($B$62:B62)+1</f>
        <v>1</v>
      </c>
      <c r="C63" s="111" t="s">
        <v>456</v>
      </c>
      <c r="D63" s="112" t="s">
        <v>283</v>
      </c>
      <c r="E63" s="69" t="s">
        <v>25</v>
      </c>
      <c r="F63" s="69">
        <v>88</v>
      </c>
      <c r="G63" s="9"/>
      <c r="H63" s="109">
        <f>+$F63*G63</f>
        <v>0</v>
      </c>
      <c r="J63" s="63"/>
    </row>
    <row r="64" spans="2:10" s="62" customFormat="1" ht="94.5">
      <c r="B64" s="110">
        <f>+COUNT($B$62:B63)+1</f>
        <v>2</v>
      </c>
      <c r="C64" s="111" t="s">
        <v>457</v>
      </c>
      <c r="D64" s="112" t="s">
        <v>281</v>
      </c>
      <c r="E64" s="69" t="s">
        <v>25</v>
      </c>
      <c r="F64" s="69">
        <v>42</v>
      </c>
      <c r="G64" s="9"/>
      <c r="H64" s="109">
        <f t="shared" ref="H64:H65" si="3">+$F64*G64</f>
        <v>0</v>
      </c>
      <c r="J64" s="63"/>
    </row>
    <row r="65" spans="2:10" s="62" customFormat="1" ht="94.5">
      <c r="B65" s="110">
        <f>+COUNT($B$62:B64)+1</f>
        <v>3</v>
      </c>
      <c r="C65" s="111" t="s">
        <v>458</v>
      </c>
      <c r="D65" s="112" t="s">
        <v>282</v>
      </c>
      <c r="E65" s="69" t="s">
        <v>25</v>
      </c>
      <c r="F65" s="69">
        <v>680</v>
      </c>
      <c r="G65" s="9"/>
      <c r="H65" s="109">
        <f t="shared" si="3"/>
        <v>0</v>
      </c>
      <c r="J65" s="63"/>
    </row>
    <row r="66" spans="2:10" s="62" customFormat="1" ht="15.75" customHeight="1">
      <c r="B66" s="117"/>
      <c r="C66" s="118"/>
      <c r="D66" s="119"/>
      <c r="E66" s="120"/>
      <c r="F66" s="121"/>
      <c r="G66" s="42"/>
      <c r="H66" s="122"/>
    </row>
    <row r="67" spans="2:10" s="62" customFormat="1" ht="16.5" thickBot="1">
      <c r="B67" s="123"/>
      <c r="C67" s="124"/>
      <c r="D67" s="124"/>
      <c r="E67" s="125"/>
      <c r="F67" s="125"/>
      <c r="G67" s="8" t="str">
        <f>C61&amp;" SKUPAJ:"</f>
        <v>BETONSKA DELA SKUPAJ:</v>
      </c>
      <c r="H67" s="126">
        <f>SUM(H$63:H$65)</f>
        <v>0</v>
      </c>
    </row>
    <row r="69" spans="2:10" s="62" customFormat="1" ht="15.75" customHeight="1">
      <c r="B69" s="104" t="s">
        <v>255</v>
      </c>
      <c r="C69" s="179" t="s">
        <v>256</v>
      </c>
      <c r="D69" s="179"/>
      <c r="E69" s="105"/>
      <c r="F69" s="106"/>
      <c r="G69" s="6"/>
      <c r="H69" s="107"/>
      <c r="J69" s="63"/>
    </row>
    <row r="70" spans="2:10" s="62" customFormat="1">
      <c r="B70" s="108"/>
      <c r="C70" s="182"/>
      <c r="D70" s="182"/>
      <c r="E70" s="182"/>
      <c r="F70" s="182"/>
      <c r="G70" s="7"/>
      <c r="H70" s="109"/>
    </row>
    <row r="71" spans="2:10" s="62" customFormat="1" ht="110.25">
      <c r="B71" s="110">
        <f>+COUNT($B$70:B70)+1</f>
        <v>1</v>
      </c>
      <c r="C71" s="111" t="s">
        <v>462</v>
      </c>
      <c r="D71" s="112" t="s">
        <v>284</v>
      </c>
      <c r="E71" s="69" t="s">
        <v>56</v>
      </c>
      <c r="F71" s="69">
        <v>3600</v>
      </c>
      <c r="G71" s="9"/>
      <c r="H71" s="109">
        <f>+$F71*G71</f>
        <v>0</v>
      </c>
      <c r="J71" s="63"/>
    </row>
    <row r="72" spans="2:10" s="62" customFormat="1" ht="15.75" customHeight="1">
      <c r="B72" s="117"/>
      <c r="C72" s="118"/>
      <c r="D72" s="119"/>
      <c r="E72" s="120"/>
      <c r="F72" s="121"/>
      <c r="G72" s="42"/>
      <c r="H72" s="122"/>
    </row>
    <row r="73" spans="2:10" s="62" customFormat="1" ht="16.5" thickBot="1">
      <c r="B73" s="123"/>
      <c r="C73" s="124"/>
      <c r="D73" s="124"/>
      <c r="E73" s="125"/>
      <c r="F73" s="125"/>
      <c r="G73" s="8" t="str">
        <f>C69&amp;" SKUPAJ:"</f>
        <v>ŽELEZOKRIVSKA DELA SKUPAJ:</v>
      </c>
      <c r="H73" s="126">
        <f>SUM(H$71)</f>
        <v>0</v>
      </c>
    </row>
    <row r="75" spans="2:10" s="62" customFormat="1" ht="15.75" customHeight="1">
      <c r="B75" s="104" t="s">
        <v>257</v>
      </c>
      <c r="C75" s="179" t="s">
        <v>260</v>
      </c>
      <c r="D75" s="179"/>
      <c r="E75" s="105"/>
      <c r="F75" s="106"/>
      <c r="G75" s="6"/>
      <c r="H75" s="107"/>
      <c r="J75" s="63"/>
    </row>
    <row r="76" spans="2:10" s="62" customFormat="1">
      <c r="B76" s="108"/>
      <c r="C76" s="182"/>
      <c r="D76" s="182"/>
      <c r="E76" s="182"/>
      <c r="F76" s="182"/>
      <c r="G76" s="7"/>
      <c r="H76" s="109"/>
    </row>
    <row r="77" spans="2:10" s="62" customFormat="1" ht="94.5">
      <c r="B77" s="110">
        <f>+COUNT($B$76:B76)+1</f>
        <v>1</v>
      </c>
      <c r="C77" s="132">
        <v>11001</v>
      </c>
      <c r="D77" s="112" t="s">
        <v>464</v>
      </c>
      <c r="E77" s="69" t="s">
        <v>51</v>
      </c>
      <c r="F77" s="69">
        <v>86</v>
      </c>
      <c r="G77" s="9"/>
      <c r="H77" s="109">
        <f>+$F77*G77</f>
        <v>0</v>
      </c>
      <c r="J77" s="63"/>
    </row>
    <row r="78" spans="2:10" s="62" customFormat="1" ht="47.25">
      <c r="B78" s="110">
        <f>+COUNT($B$76:B77)+1</f>
        <v>2</v>
      </c>
      <c r="C78" s="132">
        <v>11002</v>
      </c>
      <c r="D78" s="112" t="s">
        <v>465</v>
      </c>
      <c r="E78" s="69" t="s">
        <v>269</v>
      </c>
      <c r="F78" s="69">
        <v>1</v>
      </c>
      <c r="G78" s="9"/>
      <c r="H78" s="109">
        <f>+$F78*G78</f>
        <v>0</v>
      </c>
      <c r="J78" s="63"/>
    </row>
    <row r="79" spans="2:10" s="62" customFormat="1" ht="15.75" customHeight="1">
      <c r="B79" s="117"/>
      <c r="C79" s="118"/>
      <c r="D79" s="119"/>
      <c r="E79" s="120"/>
      <c r="F79" s="121"/>
      <c r="G79" s="42"/>
      <c r="H79" s="122"/>
    </row>
    <row r="80" spans="2:10" s="62" customFormat="1" ht="16.5" thickBot="1">
      <c r="B80" s="123"/>
      <c r="C80" s="124"/>
      <c r="D80" s="124"/>
      <c r="E80" s="125"/>
      <c r="F80" s="125"/>
      <c r="G80" s="8" t="str">
        <f>C75&amp;" SKUPAJ:"</f>
        <v>ZIDARSKA DELA SKUPAJ:</v>
      </c>
      <c r="H80" s="126">
        <f>SUM(H$77:H$78)</f>
        <v>0</v>
      </c>
    </row>
    <row r="82" spans="2:10" s="62" customFormat="1" ht="15.75" customHeight="1">
      <c r="B82" s="104" t="s">
        <v>259</v>
      </c>
      <c r="C82" s="179" t="s">
        <v>258</v>
      </c>
      <c r="D82" s="179"/>
      <c r="E82" s="105"/>
      <c r="F82" s="106"/>
      <c r="G82" s="6"/>
      <c r="H82" s="107"/>
      <c r="J82" s="63"/>
    </row>
    <row r="83" spans="2:10" s="62" customFormat="1">
      <c r="B83" s="108"/>
      <c r="C83" s="182"/>
      <c r="D83" s="182"/>
      <c r="E83" s="182"/>
      <c r="F83" s="182"/>
      <c r="G83" s="7"/>
      <c r="H83" s="109"/>
    </row>
    <row r="84" spans="2:10" s="62" customFormat="1" ht="110.25">
      <c r="B84" s="110">
        <f>+COUNT($B$83:B83)+1</f>
        <v>1</v>
      </c>
      <c r="C84" s="132">
        <v>11001</v>
      </c>
      <c r="D84" s="112" t="s">
        <v>285</v>
      </c>
      <c r="E84" s="69" t="s">
        <v>51</v>
      </c>
      <c r="F84" s="69">
        <v>83</v>
      </c>
      <c r="G84" s="9"/>
      <c r="H84" s="109">
        <f>+$F84*G84</f>
        <v>0</v>
      </c>
      <c r="J84" s="63"/>
    </row>
    <row r="85" spans="2:10" s="62" customFormat="1" ht="15.75" customHeight="1">
      <c r="B85" s="117"/>
      <c r="C85" s="118"/>
      <c r="D85" s="119"/>
      <c r="E85" s="120"/>
      <c r="F85" s="121"/>
      <c r="G85" s="42"/>
      <c r="H85" s="122"/>
    </row>
    <row r="86" spans="2:10" s="62" customFormat="1" ht="16.5" thickBot="1">
      <c r="B86" s="123"/>
      <c r="C86" s="124"/>
      <c r="D86" s="124"/>
      <c r="E86" s="125"/>
      <c r="F86" s="125"/>
      <c r="G86" s="8" t="str">
        <f>C82&amp;" SKUPAJ:"</f>
        <v>KLJUČAVNIČARSKA DELA SKUPAJ:</v>
      </c>
      <c r="H86" s="126">
        <f>SUM(H$84:H$84)</f>
        <v>0</v>
      </c>
    </row>
    <row r="88" spans="2:10" s="62" customFormat="1" ht="15.75" customHeight="1">
      <c r="B88" s="104" t="s">
        <v>264</v>
      </c>
      <c r="C88" s="179" t="s">
        <v>265</v>
      </c>
      <c r="D88" s="179"/>
      <c r="E88" s="105"/>
      <c r="F88" s="106"/>
      <c r="G88" s="6"/>
      <c r="H88" s="107"/>
      <c r="J88" s="63"/>
    </row>
    <row r="89" spans="2:10" s="62" customFormat="1">
      <c r="B89" s="108"/>
      <c r="C89" s="182"/>
      <c r="D89" s="182"/>
      <c r="E89" s="182"/>
      <c r="F89" s="182"/>
      <c r="G89" s="7"/>
      <c r="H89" s="109"/>
    </row>
    <row r="90" spans="2:10" s="62" customFormat="1" ht="63">
      <c r="B90" s="110">
        <f>+COUNT($B$89:B89)+1</f>
        <v>1</v>
      </c>
      <c r="C90" s="132">
        <v>13002</v>
      </c>
      <c r="D90" s="112" t="s">
        <v>286</v>
      </c>
      <c r="E90" s="69" t="s">
        <v>233</v>
      </c>
      <c r="F90" s="69">
        <v>48</v>
      </c>
      <c r="G90" s="9"/>
      <c r="H90" s="109">
        <f>+$F90*G90</f>
        <v>0</v>
      </c>
      <c r="J90" s="63"/>
    </row>
    <row r="91" spans="2:10" s="62" customFormat="1" ht="15.75" customHeight="1">
      <c r="B91" s="117"/>
      <c r="C91" s="118"/>
      <c r="D91" s="119"/>
      <c r="E91" s="120"/>
      <c r="F91" s="121"/>
      <c r="G91" s="42"/>
      <c r="H91" s="122"/>
    </row>
    <row r="92" spans="2:10" s="62" customFormat="1" ht="16.5" thickBot="1">
      <c r="B92" s="123"/>
      <c r="C92" s="124"/>
      <c r="D92" s="124"/>
      <c r="E92" s="125"/>
      <c r="F92" s="125"/>
      <c r="G92" s="8" t="str">
        <f>C88&amp;" SKUPAJ:"</f>
        <v>ODVODNJAVANJE in KANALIZACIJA SKUPAJ:</v>
      </c>
      <c r="H92" s="126">
        <f>SUM(H$90:H$90)</f>
        <v>0</v>
      </c>
    </row>
    <row r="94" spans="2:10" s="62" customFormat="1" ht="15.75" customHeight="1">
      <c r="B94" s="104" t="s">
        <v>266</v>
      </c>
      <c r="C94" s="179" t="s">
        <v>267</v>
      </c>
      <c r="D94" s="179"/>
      <c r="E94" s="105"/>
      <c r="F94" s="106"/>
      <c r="G94" s="6"/>
      <c r="H94" s="107"/>
      <c r="J94" s="63"/>
    </row>
    <row r="95" spans="2:10" s="62" customFormat="1">
      <c r="B95" s="108"/>
      <c r="C95" s="182"/>
      <c r="D95" s="182"/>
      <c r="E95" s="182"/>
      <c r="F95" s="182"/>
      <c r="G95" s="7"/>
      <c r="H95" s="109"/>
    </row>
    <row r="96" spans="2:10" s="62" customFormat="1" ht="31.5">
      <c r="B96" s="110">
        <f>+COUNT($B$95:B95)+1</f>
        <v>1</v>
      </c>
      <c r="C96" s="132">
        <v>78111</v>
      </c>
      <c r="D96" s="112" t="s">
        <v>268</v>
      </c>
      <c r="E96" s="69" t="s">
        <v>122</v>
      </c>
      <c r="F96" s="69">
        <v>6</v>
      </c>
      <c r="G96" s="9"/>
      <c r="H96" s="109">
        <f>+$F96*G96</f>
        <v>0</v>
      </c>
      <c r="J96" s="63"/>
    </row>
    <row r="97" spans="2:10" s="62" customFormat="1" ht="15.75" customHeight="1">
      <c r="B97" s="117"/>
      <c r="C97" s="118"/>
      <c r="D97" s="119"/>
      <c r="E97" s="120"/>
      <c r="F97" s="121"/>
      <c r="G97" s="42"/>
      <c r="H97" s="122"/>
    </row>
    <row r="98" spans="2:10" s="62" customFormat="1" ht="16.5" thickBot="1">
      <c r="B98" s="123"/>
      <c r="C98" s="124"/>
      <c r="D98" s="124"/>
      <c r="E98" s="125"/>
      <c r="F98" s="125"/>
      <c r="G98" s="8" t="str">
        <f>C94&amp;" SKUPAJ:"</f>
        <v>RAZNO SKUPAJ:</v>
      </c>
      <c r="H98" s="126">
        <f>SUM(H$96:H$96)</f>
        <v>0</v>
      </c>
    </row>
    <row r="100" spans="2:10" s="62" customFormat="1" ht="15.75" customHeight="1">
      <c r="B100" s="104" t="s">
        <v>270</v>
      </c>
      <c r="C100" s="179" t="s">
        <v>271</v>
      </c>
      <c r="D100" s="179"/>
      <c r="E100" s="105"/>
      <c r="F100" s="106"/>
      <c r="G100" s="6"/>
      <c r="H100" s="107"/>
      <c r="J100" s="63"/>
    </row>
    <row r="101" spans="2:10" s="62" customFormat="1">
      <c r="B101" s="108"/>
      <c r="C101" s="182"/>
      <c r="D101" s="182"/>
      <c r="E101" s="182"/>
      <c r="F101" s="182"/>
      <c r="G101" s="7"/>
      <c r="H101" s="109"/>
    </row>
    <row r="102" spans="2:10" s="62" customFormat="1" ht="31.5">
      <c r="B102" s="110">
        <f>+COUNT($B$101:B101)+1</f>
        <v>1</v>
      </c>
      <c r="C102" s="132">
        <v>17001</v>
      </c>
      <c r="D102" s="112" t="s">
        <v>272</v>
      </c>
      <c r="E102" s="69" t="s">
        <v>269</v>
      </c>
      <c r="F102" s="69">
        <v>1</v>
      </c>
      <c r="G102" s="9"/>
      <c r="H102" s="109">
        <f>+$F102*G102</f>
        <v>0</v>
      </c>
      <c r="J102" s="63"/>
    </row>
    <row r="103" spans="2:10" s="62" customFormat="1" ht="15.75" customHeight="1">
      <c r="B103" s="117"/>
      <c r="C103" s="118"/>
      <c r="D103" s="119"/>
      <c r="E103" s="120"/>
      <c r="F103" s="121"/>
      <c r="G103" s="42"/>
      <c r="H103" s="122"/>
    </row>
    <row r="104" spans="2:10" s="62" customFormat="1" ht="16.5" thickBot="1">
      <c r="B104" s="123"/>
      <c r="C104" s="124"/>
      <c r="D104" s="124"/>
      <c r="E104" s="125"/>
      <c r="F104" s="125"/>
      <c r="G104" s="8" t="str">
        <f>C100&amp;" SKUPAJ:"</f>
        <v>TEHNIČNA DOKUMENTACIJA SKUPAJ:</v>
      </c>
      <c r="H104" s="126">
        <f>SUM(H$102)</f>
        <v>0</v>
      </c>
    </row>
  </sheetData>
  <sheetProtection algorithmName="SHA-512" hashValue="2rwAqT9KEkrmvzBNYs6XnAaQ22hCX8itIllnBUUmqoFr3YCBojMTo84bTzdB8YOk9Jqg6Fi4Axk4rRgEkzz0ug==" saltValue="R5osQ4JcIkq+6sZH3Y4P/A==" spinCount="100000" sheet="1" objects="1" scenarios="1"/>
  <mergeCells count="20">
    <mergeCell ref="C32:D32"/>
    <mergeCell ref="C33:F33"/>
    <mergeCell ref="C83:F83"/>
    <mergeCell ref="C41:D41"/>
    <mergeCell ref="C42:F42"/>
    <mergeCell ref="C54:D54"/>
    <mergeCell ref="C55:F55"/>
    <mergeCell ref="C61:D61"/>
    <mergeCell ref="C62:F62"/>
    <mergeCell ref="C69:D69"/>
    <mergeCell ref="C70:F70"/>
    <mergeCell ref="C75:D75"/>
    <mergeCell ref="C76:F76"/>
    <mergeCell ref="C82:D82"/>
    <mergeCell ref="C100:D100"/>
    <mergeCell ref="C101:F101"/>
    <mergeCell ref="C88:D88"/>
    <mergeCell ref="C89:F89"/>
    <mergeCell ref="C94:D94"/>
    <mergeCell ref="C95:F95"/>
  </mergeCells>
  <pageMargins left="0.70866141732283472" right="0.70866141732283472" top="0.74803149606299213" bottom="0.74803149606299213" header="0.31496062992125984" footer="0.31496062992125984"/>
  <pageSetup paperSize="9" scale="68" orientation="portrait" r:id="rId1"/>
  <headerFooter>
    <oddHeader>&amp;C&amp;"-,Ležeče"Prestavitev R2-402/1426 Solkan-Gonjače
(mimo naselja Kojsko) – 2.Faza - 2.etapa (3)&amp;R&amp;"-,Ležeče"RAZPIS 2021</oddHeader>
    <oddFooter>Stran &amp;P od &amp;N</oddFooter>
  </headerFooter>
  <rowBreaks count="1" manualBreakCount="1">
    <brk id="74" min="1" max="7" man="1"/>
  </rowBreaks>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705DC-CCB7-4E9D-91AA-67A015E22D39}">
  <sheetPr>
    <tabColor rgb="FF00339C"/>
  </sheetPr>
  <dimension ref="B1:K105"/>
  <sheetViews>
    <sheetView view="pageBreakPreview" topLeftCell="A93" zoomScaleNormal="100" zoomScaleSheetLayoutView="100" workbookViewId="0">
      <selection activeCell="H105" sqref="H105"/>
    </sheetView>
  </sheetViews>
  <sheetFormatPr defaultColWidth="9.140625" defaultRowHeight="15.75"/>
  <cols>
    <col min="1" max="1" width="9.140625" style="63"/>
    <col min="2" max="3" width="10.7109375" style="65" customWidth="1"/>
    <col min="4" max="4" width="47.7109375" style="142" customWidth="1"/>
    <col min="5" max="5" width="14.7109375" style="60" customWidth="1"/>
    <col min="6" max="6" width="12.7109375" style="60" customWidth="1"/>
    <col min="7" max="7" width="15.7109375" style="1" customWidth="1"/>
    <col min="8" max="8" width="15.7109375" style="61" customWidth="1"/>
    <col min="9" max="9" width="11.5703125" style="62" bestFit="1" customWidth="1"/>
    <col min="10" max="10" width="10.140625" style="63" bestFit="1" customWidth="1"/>
    <col min="11" max="16384" width="9.140625" style="63"/>
  </cols>
  <sheetData>
    <row r="1" spans="2:10">
      <c r="B1" s="58" t="s">
        <v>52</v>
      </c>
      <c r="C1" s="59" t="str">
        <f ca="1">MID(CELL("filename",A1),FIND("]",CELL("filename",A1))+1,255)</f>
        <v>OPORNE ZLOŽBE OZ4 in OZ5</v>
      </c>
    </row>
    <row r="3" spans="2:10">
      <c r="B3" s="64" t="s">
        <v>14</v>
      </c>
    </row>
    <row r="4" spans="2:10">
      <c r="B4" s="66" t="str">
        <f ca="1">"REKAPITULACIJA "&amp;C1</f>
        <v>REKAPITULACIJA OPORNE ZLOŽBE OZ4 in OZ5</v>
      </c>
      <c r="C4" s="67"/>
      <c r="D4" s="67"/>
      <c r="E4" s="68"/>
      <c r="F4" s="68"/>
      <c r="G4" s="2"/>
      <c r="H4" s="69"/>
      <c r="I4" s="70"/>
    </row>
    <row r="5" spans="2:10">
      <c r="B5" s="71"/>
      <c r="C5" s="72"/>
      <c r="D5" s="73"/>
      <c r="H5" s="74"/>
      <c r="I5" s="75"/>
      <c r="J5" s="76"/>
    </row>
    <row r="6" spans="2:10">
      <c r="B6" s="77" t="s">
        <v>48</v>
      </c>
      <c r="D6" s="78" t="str">
        <f>VLOOKUP(B6,$B$28:$H$9785,2,FALSE)</f>
        <v>PRIPRAVLJALNA IN ZAKLJUČNA DELA</v>
      </c>
      <c r="E6" s="79"/>
      <c r="F6" s="61"/>
      <c r="H6" s="80">
        <f>VLOOKUP($D6&amp;" SKUPAJ:",$G$28:H$9975,2,FALSE)</f>
        <v>0</v>
      </c>
      <c r="I6" s="81"/>
      <c r="J6" s="82"/>
    </row>
    <row r="7" spans="2:10">
      <c r="B7" s="77"/>
      <c r="D7" s="78"/>
      <c r="E7" s="79"/>
      <c r="F7" s="61"/>
      <c r="H7" s="80"/>
      <c r="I7" s="138"/>
    </row>
    <row r="8" spans="2:10">
      <c r="B8" s="77" t="s">
        <v>53</v>
      </c>
      <c r="D8" s="78" t="str">
        <f>VLOOKUP(B8,$B$28:$H$9785,2,FALSE)</f>
        <v>ZEMELJSKA DELA</v>
      </c>
      <c r="E8" s="79"/>
      <c r="F8" s="61"/>
      <c r="H8" s="80">
        <f>VLOOKUP($D8&amp;" SKUPAJ:",$G$28:H$9975,2,FALSE)</f>
        <v>0</v>
      </c>
      <c r="I8" s="85"/>
      <c r="J8" s="86"/>
    </row>
    <row r="9" spans="2:10">
      <c r="B9" s="77"/>
      <c r="D9" s="78"/>
      <c r="E9" s="79"/>
      <c r="F9" s="61"/>
      <c r="H9" s="80"/>
      <c r="I9" s="138"/>
    </row>
    <row r="10" spans="2:10">
      <c r="B10" s="77" t="s">
        <v>66</v>
      </c>
      <c r="D10" s="78" t="str">
        <f>VLOOKUP(B10,$B$28:$H$9785,2,FALSE)</f>
        <v>TESARSKA DELA</v>
      </c>
      <c r="E10" s="79"/>
      <c r="F10" s="61"/>
      <c r="H10" s="80">
        <f>VLOOKUP($D10&amp;" SKUPAJ:",$G$28:H$9975,2,FALSE)</f>
        <v>0</v>
      </c>
      <c r="I10" s="85"/>
      <c r="J10" s="86"/>
    </row>
    <row r="11" spans="2:10">
      <c r="B11" s="77"/>
      <c r="D11" s="78"/>
      <c r="E11" s="79"/>
      <c r="F11" s="61"/>
      <c r="H11" s="80"/>
      <c r="I11" s="138"/>
    </row>
    <row r="12" spans="2:10">
      <c r="B12" s="77" t="s">
        <v>67</v>
      </c>
      <c r="D12" s="78" t="str">
        <f>VLOOKUP(B12,$B$28:$H$9785,2,FALSE)</f>
        <v>BETONSKA DELA</v>
      </c>
      <c r="E12" s="79"/>
      <c r="F12" s="61"/>
      <c r="H12" s="80">
        <f>VLOOKUP($D12&amp;" SKUPAJ:",$G$28:H$9975,2,FALSE)</f>
        <v>0</v>
      </c>
      <c r="I12" s="85"/>
      <c r="J12" s="86"/>
    </row>
    <row r="13" spans="2:10">
      <c r="B13" s="77"/>
      <c r="D13" s="78"/>
      <c r="E13" s="79"/>
      <c r="F13" s="61"/>
      <c r="H13" s="80"/>
      <c r="I13" s="138"/>
    </row>
    <row r="14" spans="2:10">
      <c r="B14" s="77" t="s">
        <v>255</v>
      </c>
      <c r="D14" s="78" t="str">
        <f>VLOOKUP(B14,$B$28:$H$9785,2,FALSE)</f>
        <v>ŽELEZOKRIVSKA DELA</v>
      </c>
      <c r="E14" s="79"/>
      <c r="F14" s="61"/>
      <c r="H14" s="80">
        <f>VLOOKUP($D14&amp;" SKUPAJ:",$G$28:H$9975,2,FALSE)</f>
        <v>0</v>
      </c>
      <c r="I14" s="85"/>
      <c r="J14" s="86"/>
    </row>
    <row r="15" spans="2:10">
      <c r="B15" s="77"/>
      <c r="D15" s="78"/>
      <c r="E15" s="79"/>
      <c r="F15" s="61"/>
      <c r="H15" s="80"/>
      <c r="I15" s="138"/>
    </row>
    <row r="16" spans="2:10">
      <c r="B16" s="77" t="s">
        <v>257</v>
      </c>
      <c r="D16" s="78" t="str">
        <f>VLOOKUP(B16,$B$28:$H$9785,2,FALSE)</f>
        <v>ZIDARSKA DELA</v>
      </c>
      <c r="E16" s="79"/>
      <c r="F16" s="61"/>
      <c r="H16" s="80">
        <f>VLOOKUP($D16&amp;" SKUPAJ:",$G$28:H$9975,2,FALSE)</f>
        <v>0</v>
      </c>
      <c r="I16" s="85"/>
      <c r="J16" s="86"/>
    </row>
    <row r="17" spans="2:10">
      <c r="B17" s="77"/>
      <c r="D17" s="78"/>
      <c r="E17" s="79"/>
      <c r="F17" s="61"/>
      <c r="H17" s="80"/>
      <c r="I17" s="138"/>
    </row>
    <row r="18" spans="2:10">
      <c r="B18" s="77" t="s">
        <v>259</v>
      </c>
      <c r="D18" s="78" t="str">
        <f>VLOOKUP(B18,$B$28:$H$9785,2,FALSE)</f>
        <v>KLJUČAVNIČARSKA DELA</v>
      </c>
      <c r="E18" s="79"/>
      <c r="F18" s="61"/>
      <c r="H18" s="80">
        <f>VLOOKUP($D18&amp;" SKUPAJ:",$G$28:H$9975,2,FALSE)</f>
        <v>0</v>
      </c>
      <c r="I18" s="85"/>
      <c r="J18" s="86"/>
    </row>
    <row r="19" spans="2:10">
      <c r="B19" s="77"/>
      <c r="D19" s="78"/>
      <c r="E19" s="79"/>
      <c r="F19" s="61"/>
      <c r="H19" s="80"/>
      <c r="I19" s="139"/>
      <c r="J19" s="86"/>
    </row>
    <row r="20" spans="2:10">
      <c r="B20" s="77" t="s">
        <v>264</v>
      </c>
      <c r="D20" s="78" t="str">
        <f>VLOOKUP(B20,$B$28:$H$9785,2,FALSE)</f>
        <v>ODVODNJAVANJE in KANALIZACIJA</v>
      </c>
      <c r="E20" s="79"/>
      <c r="F20" s="61"/>
      <c r="H20" s="80">
        <f>VLOOKUP($D20&amp;" SKUPAJ:",$G$28:H$9975,2,FALSE)</f>
        <v>0</v>
      </c>
      <c r="I20" s="85"/>
      <c r="J20" s="86"/>
    </row>
    <row r="21" spans="2:10">
      <c r="B21" s="77"/>
      <c r="D21" s="78"/>
      <c r="E21" s="79"/>
      <c r="F21" s="61"/>
      <c r="H21" s="80"/>
      <c r="I21" s="139"/>
      <c r="J21" s="86"/>
    </row>
    <row r="22" spans="2:10">
      <c r="B22" s="77" t="s">
        <v>266</v>
      </c>
      <c r="D22" s="78" t="str">
        <f>VLOOKUP(B22,$B$28:$H$9785,2,FALSE)</f>
        <v>RAZNO</v>
      </c>
      <c r="E22" s="79"/>
      <c r="F22" s="61"/>
      <c r="H22" s="80">
        <f>VLOOKUP($D22&amp;" SKUPAJ:",$G$28:H$9975,2,FALSE)</f>
        <v>0</v>
      </c>
      <c r="I22" s="85"/>
      <c r="J22" s="86"/>
    </row>
    <row r="23" spans="2:10">
      <c r="B23" s="77"/>
      <c r="D23" s="78"/>
      <c r="E23" s="79"/>
      <c r="F23" s="61"/>
      <c r="H23" s="80"/>
      <c r="I23" s="139"/>
      <c r="J23" s="86"/>
    </row>
    <row r="24" spans="2:10">
      <c r="B24" s="77" t="s">
        <v>270</v>
      </c>
      <c r="D24" s="78" t="str">
        <f>VLOOKUP(B24,$B$28:$H$9785,2,FALSE)</f>
        <v>TEHNIČNA DOKUMENTACIJA</v>
      </c>
      <c r="E24" s="79"/>
      <c r="F24" s="61"/>
      <c r="H24" s="80">
        <f>VLOOKUP($D24&amp;" SKUPAJ:",$G$28:H$9975,2,FALSE)</f>
        <v>0</v>
      </c>
      <c r="I24" s="85"/>
      <c r="J24" s="86"/>
    </row>
    <row r="25" spans="2:10" s="62" customFormat="1" ht="16.5" thickBot="1">
      <c r="B25" s="87"/>
      <c r="C25" s="88"/>
      <c r="D25" s="89"/>
      <c r="E25" s="90"/>
      <c r="F25" s="91"/>
      <c r="G25" s="3"/>
      <c r="H25" s="92"/>
    </row>
    <row r="26" spans="2:10" s="62" customFormat="1" ht="16.5" thickTop="1">
      <c r="B26" s="93"/>
      <c r="C26" s="94"/>
      <c r="D26" s="95"/>
      <c r="E26" s="96"/>
      <c r="F26" s="97"/>
      <c r="G26" s="4" t="str">
        <f ca="1">"SKUPAJ "&amp;C1&amp;" (BREZ DDV):"</f>
        <v>SKUPAJ OPORNE ZLOŽBE OZ4 in OZ5 (BREZ DDV):</v>
      </c>
      <c r="H26" s="98">
        <f>SUM(H6:H24)</f>
        <v>0</v>
      </c>
    </row>
    <row r="28" spans="2:10" s="62" customFormat="1" ht="16.5" thickBot="1">
      <c r="B28" s="99" t="s">
        <v>0</v>
      </c>
      <c r="C28" s="100" t="s">
        <v>1</v>
      </c>
      <c r="D28" s="101" t="s">
        <v>2</v>
      </c>
      <c r="E28" s="102" t="s">
        <v>3</v>
      </c>
      <c r="F28" s="102" t="s">
        <v>4</v>
      </c>
      <c r="G28" s="5" t="s">
        <v>5</v>
      </c>
      <c r="H28" s="102" t="s">
        <v>6</v>
      </c>
    </row>
    <row r="30" spans="2:10">
      <c r="B30" s="103"/>
      <c r="C30" s="103"/>
      <c r="D30" s="103"/>
      <c r="E30" s="103"/>
      <c r="F30" s="103"/>
      <c r="G30" s="53"/>
      <c r="H30" s="103"/>
    </row>
    <row r="32" spans="2:10" s="62" customFormat="1">
      <c r="B32" s="104" t="s">
        <v>48</v>
      </c>
      <c r="C32" s="179" t="s">
        <v>230</v>
      </c>
      <c r="D32" s="179"/>
      <c r="E32" s="105"/>
      <c r="F32" s="106"/>
      <c r="G32" s="6"/>
      <c r="H32" s="107"/>
    </row>
    <row r="33" spans="2:11" s="62" customFormat="1">
      <c r="B33" s="108"/>
      <c r="C33" s="178"/>
      <c r="D33" s="178"/>
      <c r="E33" s="178"/>
      <c r="F33" s="178"/>
      <c r="G33" s="7"/>
      <c r="H33" s="109"/>
    </row>
    <row r="34" spans="2:11" s="62" customFormat="1" ht="78.75">
      <c r="B34" s="110">
        <f>+COUNT($B$33:B33)+1</f>
        <v>1</v>
      </c>
      <c r="C34" s="111"/>
      <c r="D34" s="112" t="s">
        <v>446</v>
      </c>
      <c r="E34" s="69" t="s">
        <v>233</v>
      </c>
      <c r="F34" s="69">
        <v>1</v>
      </c>
      <c r="G34" s="9"/>
      <c r="H34" s="109">
        <f>+$F34*G34</f>
        <v>0</v>
      </c>
      <c r="K34" s="60"/>
    </row>
    <row r="35" spans="2:11" s="62" customFormat="1" ht="63">
      <c r="B35" s="110">
        <f>+COUNT($B$33:B34)+1</f>
        <v>2</v>
      </c>
      <c r="C35" s="111"/>
      <c r="D35" s="112" t="s">
        <v>447</v>
      </c>
      <c r="E35" s="69" t="s">
        <v>233</v>
      </c>
      <c r="F35" s="69">
        <v>1</v>
      </c>
      <c r="G35" s="9"/>
      <c r="H35" s="109">
        <f t="shared" ref="H35:H37" si="0">+$F35*G35</f>
        <v>0</v>
      </c>
      <c r="K35" s="60"/>
    </row>
    <row r="36" spans="2:11" s="62" customFormat="1" ht="31.5">
      <c r="B36" s="110">
        <f>+COUNT($B$33:B35)+1</f>
        <v>3</v>
      </c>
      <c r="C36" s="111">
        <v>11111</v>
      </c>
      <c r="D36" s="112" t="s">
        <v>231</v>
      </c>
      <c r="E36" s="69" t="s">
        <v>233</v>
      </c>
      <c r="F36" s="69">
        <v>1</v>
      </c>
      <c r="G36" s="9"/>
      <c r="H36" s="109">
        <f t="shared" si="0"/>
        <v>0</v>
      </c>
      <c r="K36" s="60"/>
    </row>
    <row r="37" spans="2:11" s="62" customFormat="1" ht="63">
      <c r="B37" s="110">
        <f>+COUNT($B$33:B36)+1</f>
        <v>4</v>
      </c>
      <c r="C37" s="111"/>
      <c r="D37" s="112" t="s">
        <v>232</v>
      </c>
      <c r="E37" s="69" t="s">
        <v>69</v>
      </c>
      <c r="F37" s="69">
        <v>15</v>
      </c>
      <c r="G37" s="9"/>
      <c r="H37" s="109">
        <f t="shared" si="0"/>
        <v>0</v>
      </c>
      <c r="K37" s="60"/>
    </row>
    <row r="38" spans="2:11" s="62" customFormat="1" ht="15.75" customHeight="1">
      <c r="B38" s="117"/>
      <c r="C38" s="118"/>
      <c r="D38" s="119"/>
      <c r="E38" s="120"/>
      <c r="F38" s="121"/>
      <c r="G38" s="42"/>
      <c r="H38" s="122"/>
    </row>
    <row r="39" spans="2:11" s="62" customFormat="1" ht="16.5" thickBot="1">
      <c r="B39" s="123"/>
      <c r="C39" s="124"/>
      <c r="D39" s="124"/>
      <c r="E39" s="125"/>
      <c r="F39" s="125"/>
      <c r="G39" s="8" t="str">
        <f>C32&amp;" SKUPAJ:"</f>
        <v>PRIPRAVLJALNA IN ZAKLJUČNA DELA SKUPAJ:</v>
      </c>
      <c r="H39" s="126">
        <f>SUM(H$34:H$37)</f>
        <v>0</v>
      </c>
    </row>
    <row r="40" spans="2:11" s="62" customFormat="1">
      <c r="B40" s="128"/>
      <c r="C40" s="118"/>
      <c r="D40" s="129"/>
      <c r="E40" s="130"/>
      <c r="F40" s="121"/>
      <c r="G40" s="42"/>
      <c r="H40" s="122"/>
      <c r="J40" s="63"/>
    </row>
    <row r="41" spans="2:11" s="62" customFormat="1">
      <c r="B41" s="104" t="s">
        <v>53</v>
      </c>
      <c r="C41" s="179" t="s">
        <v>137</v>
      </c>
      <c r="D41" s="179"/>
      <c r="E41" s="105"/>
      <c r="F41" s="106"/>
      <c r="G41" s="6"/>
      <c r="H41" s="107"/>
      <c r="J41" s="63"/>
    </row>
    <row r="42" spans="2:11" s="62" customFormat="1" ht="33" customHeight="1">
      <c r="B42" s="108"/>
      <c r="C42" s="182" t="s">
        <v>273</v>
      </c>
      <c r="D42" s="182"/>
      <c r="E42" s="182"/>
      <c r="F42" s="182"/>
      <c r="G42" s="7"/>
      <c r="H42" s="109"/>
    </row>
    <row r="43" spans="2:11" s="62" customFormat="1" ht="47.25">
      <c r="B43" s="110">
        <f>+COUNT($B42:B$42)+1</f>
        <v>1</v>
      </c>
      <c r="C43" s="111"/>
      <c r="D43" s="112" t="s">
        <v>274</v>
      </c>
      <c r="E43" s="69" t="s">
        <v>233</v>
      </c>
      <c r="F43" s="69">
        <v>1</v>
      </c>
      <c r="G43" s="9"/>
      <c r="H43" s="109">
        <f>+$F43*G43</f>
        <v>0</v>
      </c>
      <c r="J43" s="63"/>
    </row>
    <row r="44" spans="2:11" s="62" customFormat="1" ht="63">
      <c r="B44" s="110">
        <f>+COUNT($B$42:B43)+1</f>
        <v>2</v>
      </c>
      <c r="C44" s="111" t="s">
        <v>450</v>
      </c>
      <c r="D44" s="112" t="s">
        <v>275</v>
      </c>
      <c r="E44" s="69" t="s">
        <v>24</v>
      </c>
      <c r="F44" s="69">
        <v>510</v>
      </c>
      <c r="G44" s="9"/>
      <c r="H44" s="109">
        <f t="shared" ref="H44:H50" si="1">+$F44*G44</f>
        <v>0</v>
      </c>
      <c r="J44" s="63"/>
    </row>
    <row r="45" spans="2:11" s="62" customFormat="1" ht="94.5">
      <c r="B45" s="110">
        <f>+COUNT($B$42:B44)+1</f>
        <v>3</v>
      </c>
      <c r="C45" s="111" t="s">
        <v>451</v>
      </c>
      <c r="D45" s="112" t="s">
        <v>582</v>
      </c>
      <c r="E45" s="69"/>
      <c r="F45" s="69"/>
      <c r="G45" s="9"/>
      <c r="H45" s="109"/>
      <c r="J45" s="63"/>
    </row>
    <row r="46" spans="2:11" s="62" customFormat="1">
      <c r="B46" s="110" t="str">
        <f>+B45&amp;"A"</f>
        <v>3A</v>
      </c>
      <c r="C46" s="111"/>
      <c r="D46" s="112" t="s">
        <v>276</v>
      </c>
      <c r="E46" s="69" t="s">
        <v>25</v>
      </c>
      <c r="F46" s="69">
        <v>1060</v>
      </c>
      <c r="G46" s="9"/>
      <c r="H46" s="109">
        <f t="shared" si="1"/>
        <v>0</v>
      </c>
      <c r="J46" s="63"/>
    </row>
    <row r="47" spans="2:11" s="62" customFormat="1">
      <c r="B47" s="110" t="str">
        <f>+B45&amp;"B"</f>
        <v>3B</v>
      </c>
      <c r="C47" s="111"/>
      <c r="D47" s="112" t="s">
        <v>277</v>
      </c>
      <c r="E47" s="69" t="s">
        <v>25</v>
      </c>
      <c r="F47" s="69">
        <v>248</v>
      </c>
      <c r="G47" s="9"/>
      <c r="H47" s="109">
        <f t="shared" si="1"/>
        <v>0</v>
      </c>
      <c r="J47" s="63"/>
    </row>
    <row r="48" spans="2:11" s="62" customFormat="1" ht="63">
      <c r="B48" s="110">
        <f>+COUNT($B$42:B47)+1</f>
        <v>4</v>
      </c>
      <c r="C48" s="111" t="s">
        <v>452</v>
      </c>
      <c r="D48" s="112" t="s">
        <v>238</v>
      </c>
      <c r="E48" s="69" t="s">
        <v>24</v>
      </c>
      <c r="F48" s="69">
        <v>230</v>
      </c>
      <c r="G48" s="9"/>
      <c r="H48" s="109">
        <f t="shared" si="1"/>
        <v>0</v>
      </c>
      <c r="J48" s="63"/>
    </row>
    <row r="49" spans="2:10" s="62" customFormat="1" ht="63">
      <c r="B49" s="110">
        <f>+COUNT($B$42:B48)+1</f>
        <v>5</v>
      </c>
      <c r="C49" s="111" t="s">
        <v>453</v>
      </c>
      <c r="D49" s="112" t="s">
        <v>278</v>
      </c>
      <c r="E49" s="69" t="s">
        <v>25</v>
      </c>
      <c r="F49" s="69">
        <v>186</v>
      </c>
      <c r="G49" s="9"/>
      <c r="H49" s="109">
        <f t="shared" si="1"/>
        <v>0</v>
      </c>
      <c r="J49" s="63"/>
    </row>
    <row r="50" spans="2:10" s="62" customFormat="1" ht="78.75">
      <c r="B50" s="110">
        <f>+COUNT($B$42:B49)+1</f>
        <v>6</v>
      </c>
      <c r="C50" s="111"/>
      <c r="D50" s="112" t="s">
        <v>474</v>
      </c>
      <c r="E50" s="69" t="s">
        <v>25</v>
      </c>
      <c r="F50" s="69">
        <v>88</v>
      </c>
      <c r="G50" s="9"/>
      <c r="H50" s="109">
        <f t="shared" si="1"/>
        <v>0</v>
      </c>
      <c r="J50" s="63"/>
    </row>
    <row r="51" spans="2:10" s="62" customFormat="1" ht="15.75" customHeight="1">
      <c r="B51" s="117"/>
      <c r="C51" s="118"/>
      <c r="D51" s="119"/>
      <c r="E51" s="120"/>
      <c r="F51" s="121"/>
      <c r="G51" s="42"/>
      <c r="H51" s="122"/>
    </row>
    <row r="52" spans="2:10" s="62" customFormat="1" ht="16.5" thickBot="1">
      <c r="B52" s="123"/>
      <c r="C52" s="124"/>
      <c r="D52" s="124"/>
      <c r="E52" s="125"/>
      <c r="F52" s="125"/>
      <c r="G52" s="8" t="str">
        <f>C41&amp;" SKUPAJ:"</f>
        <v>ZEMELJSKA DELA SKUPAJ:</v>
      </c>
      <c r="H52" s="126">
        <f>SUM(H$43:H$50)</f>
        <v>0</v>
      </c>
    </row>
    <row r="54" spans="2:10" s="62" customFormat="1">
      <c r="B54" s="104" t="s">
        <v>66</v>
      </c>
      <c r="C54" s="179" t="s">
        <v>110</v>
      </c>
      <c r="D54" s="179"/>
      <c r="E54" s="105"/>
      <c r="F54" s="106"/>
      <c r="G54" s="6"/>
      <c r="H54" s="107"/>
      <c r="J54" s="63"/>
    </row>
    <row r="55" spans="2:10" s="62" customFormat="1">
      <c r="B55" s="108"/>
      <c r="C55" s="182"/>
      <c r="D55" s="182"/>
      <c r="E55" s="182"/>
      <c r="F55" s="182"/>
      <c r="G55" s="7"/>
      <c r="H55" s="109"/>
    </row>
    <row r="56" spans="2:10" s="62" customFormat="1" ht="78.75">
      <c r="B56" s="110">
        <f>+COUNT($B$55:B55)+1</f>
        <v>1</v>
      </c>
      <c r="C56" s="111">
        <v>6001</v>
      </c>
      <c r="D56" s="112" t="s">
        <v>279</v>
      </c>
      <c r="E56" s="131" t="s">
        <v>24</v>
      </c>
      <c r="F56" s="131">
        <v>88</v>
      </c>
      <c r="G56" s="54"/>
      <c r="H56" s="109">
        <f>+$F56*G56</f>
        <v>0</v>
      </c>
      <c r="J56" s="63"/>
    </row>
    <row r="57" spans="2:10" s="62" customFormat="1" ht="94.5">
      <c r="B57" s="110">
        <f>+COUNT($B$55:B56)+1</f>
        <v>2</v>
      </c>
      <c r="C57" s="111">
        <v>6003</v>
      </c>
      <c r="D57" s="112" t="s">
        <v>280</v>
      </c>
      <c r="E57" s="131" t="s">
        <v>24</v>
      </c>
      <c r="F57" s="131">
        <v>116</v>
      </c>
      <c r="G57" s="54"/>
      <c r="H57" s="109">
        <f t="shared" ref="H57" si="2">+$F57*G57</f>
        <v>0</v>
      </c>
      <c r="J57" s="63"/>
    </row>
    <row r="58" spans="2:10" s="62" customFormat="1" ht="15.75" customHeight="1">
      <c r="B58" s="117"/>
      <c r="C58" s="118"/>
      <c r="D58" s="119"/>
      <c r="E58" s="120"/>
      <c r="F58" s="121"/>
      <c r="G58" s="42"/>
      <c r="H58" s="122"/>
    </row>
    <row r="59" spans="2:10" s="62" customFormat="1" ht="16.5" thickBot="1">
      <c r="B59" s="123"/>
      <c r="C59" s="124"/>
      <c r="D59" s="124"/>
      <c r="E59" s="125"/>
      <c r="F59" s="125"/>
      <c r="G59" s="8" t="str">
        <f>C54&amp;" SKUPAJ:"</f>
        <v>TESARSKA DELA SKUPAJ:</v>
      </c>
      <c r="H59" s="126">
        <f>SUM(H$56:H$57)</f>
        <v>0</v>
      </c>
    </row>
    <row r="61" spans="2:10" s="62" customFormat="1">
      <c r="B61" s="104" t="s">
        <v>67</v>
      </c>
      <c r="C61" s="179" t="s">
        <v>247</v>
      </c>
      <c r="D61" s="179"/>
      <c r="E61" s="105"/>
      <c r="F61" s="106"/>
      <c r="G61" s="6"/>
      <c r="H61" s="107"/>
      <c r="J61" s="63"/>
    </row>
    <row r="62" spans="2:10" s="62" customFormat="1" ht="71.25" customHeight="1">
      <c r="B62" s="108"/>
      <c r="C62" s="182" t="s">
        <v>473</v>
      </c>
      <c r="D62" s="182"/>
      <c r="E62" s="182"/>
      <c r="F62" s="182"/>
      <c r="G62" s="7"/>
      <c r="H62" s="109"/>
    </row>
    <row r="63" spans="2:10" s="62" customFormat="1" ht="63">
      <c r="B63" s="110">
        <f>+COUNT($B$62:B62)+1</f>
        <v>1</v>
      </c>
      <c r="C63" s="111" t="s">
        <v>456</v>
      </c>
      <c r="D63" s="112" t="s">
        <v>283</v>
      </c>
      <c r="E63" s="69" t="s">
        <v>25</v>
      </c>
      <c r="F63" s="69">
        <v>98</v>
      </c>
      <c r="G63" s="9"/>
      <c r="H63" s="109">
        <f>+$F63*G63</f>
        <v>0</v>
      </c>
      <c r="J63" s="63"/>
    </row>
    <row r="64" spans="2:10" s="62" customFormat="1" ht="94.5">
      <c r="B64" s="110">
        <f>+COUNT($B$62:B63)+1</f>
        <v>2</v>
      </c>
      <c r="C64" s="111" t="s">
        <v>457</v>
      </c>
      <c r="D64" s="112" t="s">
        <v>281</v>
      </c>
      <c r="E64" s="69" t="s">
        <v>25</v>
      </c>
      <c r="F64" s="69">
        <v>23</v>
      </c>
      <c r="G64" s="9"/>
      <c r="H64" s="109">
        <f t="shared" ref="H64:H65" si="3">+$F64*G64</f>
        <v>0</v>
      </c>
      <c r="J64" s="63"/>
    </row>
    <row r="65" spans="2:10" s="62" customFormat="1" ht="94.5">
      <c r="B65" s="110">
        <f>+COUNT($B$62:B64)+1</f>
        <v>3</v>
      </c>
      <c r="C65" s="111" t="s">
        <v>458</v>
      </c>
      <c r="D65" s="112" t="s">
        <v>282</v>
      </c>
      <c r="E65" s="69" t="s">
        <v>25</v>
      </c>
      <c r="F65" s="69">
        <v>490</v>
      </c>
      <c r="G65" s="9"/>
      <c r="H65" s="109">
        <f t="shared" si="3"/>
        <v>0</v>
      </c>
      <c r="J65" s="63"/>
    </row>
    <row r="66" spans="2:10" s="62" customFormat="1" ht="15.75" customHeight="1">
      <c r="B66" s="117"/>
      <c r="C66" s="118"/>
      <c r="D66" s="119"/>
      <c r="E66" s="120"/>
      <c r="F66" s="121"/>
      <c r="G66" s="42"/>
      <c r="H66" s="122"/>
    </row>
    <row r="67" spans="2:10" s="62" customFormat="1" ht="16.5" thickBot="1">
      <c r="B67" s="123"/>
      <c r="C67" s="124"/>
      <c r="D67" s="124"/>
      <c r="E67" s="125"/>
      <c r="F67" s="125"/>
      <c r="G67" s="8" t="str">
        <f>C61&amp;" SKUPAJ:"</f>
        <v>BETONSKA DELA SKUPAJ:</v>
      </c>
      <c r="H67" s="126">
        <f>SUM(H$63:H$65)</f>
        <v>0</v>
      </c>
    </row>
    <row r="69" spans="2:10" s="62" customFormat="1" ht="15.75" customHeight="1">
      <c r="B69" s="104" t="s">
        <v>255</v>
      </c>
      <c r="C69" s="179" t="s">
        <v>256</v>
      </c>
      <c r="D69" s="179"/>
      <c r="E69" s="105"/>
      <c r="F69" s="106"/>
      <c r="G69" s="6"/>
      <c r="H69" s="107"/>
      <c r="J69" s="63"/>
    </row>
    <row r="70" spans="2:10" s="62" customFormat="1">
      <c r="B70" s="108"/>
      <c r="C70" s="182"/>
      <c r="D70" s="182"/>
      <c r="E70" s="182"/>
      <c r="F70" s="182"/>
      <c r="G70" s="7"/>
      <c r="H70" s="109"/>
    </row>
    <row r="71" spans="2:10" s="62" customFormat="1" ht="110.25">
      <c r="B71" s="110">
        <f>+COUNT($B$70:B70)+1</f>
        <v>1</v>
      </c>
      <c r="C71" s="111" t="s">
        <v>462</v>
      </c>
      <c r="D71" s="112" t="s">
        <v>475</v>
      </c>
      <c r="E71" s="69" t="s">
        <v>56</v>
      </c>
      <c r="F71" s="69">
        <v>2480</v>
      </c>
      <c r="G71" s="9"/>
      <c r="H71" s="109">
        <f>+$F71*G71</f>
        <v>0</v>
      </c>
      <c r="J71" s="63"/>
    </row>
    <row r="72" spans="2:10" s="62" customFormat="1" ht="15.75" customHeight="1">
      <c r="B72" s="117"/>
      <c r="C72" s="118"/>
      <c r="D72" s="119"/>
      <c r="E72" s="120"/>
      <c r="F72" s="121"/>
      <c r="G72" s="42"/>
      <c r="H72" s="122"/>
    </row>
    <row r="73" spans="2:10" s="62" customFormat="1" ht="16.5" thickBot="1">
      <c r="B73" s="123"/>
      <c r="C73" s="124"/>
      <c r="D73" s="124"/>
      <c r="E73" s="125"/>
      <c r="F73" s="125"/>
      <c r="G73" s="8" t="str">
        <f>C69&amp;" SKUPAJ:"</f>
        <v>ŽELEZOKRIVSKA DELA SKUPAJ:</v>
      </c>
      <c r="H73" s="126">
        <f>SUM(H$71)</f>
        <v>0</v>
      </c>
    </row>
    <row r="75" spans="2:10" s="62" customFormat="1" ht="15.75" customHeight="1">
      <c r="B75" s="104" t="s">
        <v>257</v>
      </c>
      <c r="C75" s="179" t="s">
        <v>260</v>
      </c>
      <c r="D75" s="179"/>
      <c r="E75" s="105"/>
      <c r="F75" s="106"/>
      <c r="G75" s="6"/>
      <c r="H75" s="107"/>
      <c r="J75" s="63"/>
    </row>
    <row r="76" spans="2:10" s="62" customFormat="1">
      <c r="B76" s="108"/>
      <c r="C76" s="182"/>
      <c r="D76" s="182"/>
      <c r="E76" s="182"/>
      <c r="F76" s="182"/>
      <c r="G76" s="7"/>
      <c r="H76" s="109"/>
    </row>
    <row r="77" spans="2:10" s="62" customFormat="1" ht="47.25">
      <c r="B77" s="110">
        <f>+COUNT($B$76:B76)+1</f>
        <v>1</v>
      </c>
      <c r="C77" s="132">
        <v>11002</v>
      </c>
      <c r="D77" s="112" t="s">
        <v>465</v>
      </c>
      <c r="E77" s="69" t="s">
        <v>269</v>
      </c>
      <c r="F77" s="69">
        <v>3</v>
      </c>
      <c r="G77" s="9"/>
      <c r="H77" s="109">
        <f>+$F77*G77</f>
        <v>0</v>
      </c>
      <c r="J77" s="63"/>
    </row>
    <row r="78" spans="2:10" s="62" customFormat="1" ht="15.75" customHeight="1">
      <c r="B78" s="117"/>
      <c r="C78" s="118"/>
      <c r="D78" s="119"/>
      <c r="E78" s="120"/>
      <c r="F78" s="121"/>
      <c r="G78" s="42"/>
      <c r="H78" s="122"/>
    </row>
    <row r="79" spans="2:10" s="62" customFormat="1" ht="16.5" thickBot="1">
      <c r="B79" s="123"/>
      <c r="C79" s="124"/>
      <c r="D79" s="124"/>
      <c r="E79" s="125"/>
      <c r="F79" s="125"/>
      <c r="G79" s="8" t="str">
        <f>C75&amp;" SKUPAJ:"</f>
        <v>ZIDARSKA DELA SKUPAJ:</v>
      </c>
      <c r="H79" s="126">
        <f>SUM(H$77:H$77)</f>
        <v>0</v>
      </c>
    </row>
    <row r="81" spans="2:10" s="62" customFormat="1" ht="15.75" customHeight="1">
      <c r="B81" s="104" t="s">
        <v>259</v>
      </c>
      <c r="C81" s="179" t="s">
        <v>258</v>
      </c>
      <c r="D81" s="179"/>
      <c r="E81" s="105"/>
      <c r="F81" s="106"/>
      <c r="G81" s="6"/>
      <c r="H81" s="107"/>
      <c r="J81" s="63"/>
    </row>
    <row r="82" spans="2:10" s="62" customFormat="1">
      <c r="B82" s="108"/>
      <c r="C82" s="182"/>
      <c r="D82" s="182"/>
      <c r="E82" s="182"/>
      <c r="F82" s="182"/>
      <c r="G82" s="7"/>
      <c r="H82" s="109"/>
    </row>
    <row r="83" spans="2:10" s="62" customFormat="1" ht="94.5">
      <c r="B83" s="110">
        <f>+COUNT($B$82:B82)+1</f>
        <v>1</v>
      </c>
      <c r="C83" s="132">
        <v>11001</v>
      </c>
      <c r="D83" s="112" t="s">
        <v>476</v>
      </c>
      <c r="E83" s="69" t="s">
        <v>51</v>
      </c>
      <c r="F83" s="69">
        <v>138</v>
      </c>
      <c r="G83" s="9"/>
      <c r="H83" s="109">
        <f>+$F83*G83</f>
        <v>0</v>
      </c>
      <c r="J83" s="63"/>
    </row>
    <row r="84" spans="2:10" s="62" customFormat="1" ht="15.75" customHeight="1">
      <c r="B84" s="117"/>
      <c r="C84" s="118"/>
      <c r="D84" s="119"/>
      <c r="E84" s="120"/>
      <c r="F84" s="121"/>
      <c r="G84" s="42"/>
      <c r="H84" s="122"/>
    </row>
    <row r="85" spans="2:10" s="62" customFormat="1" ht="16.5" thickBot="1">
      <c r="B85" s="123"/>
      <c r="C85" s="124"/>
      <c r="D85" s="124"/>
      <c r="E85" s="125"/>
      <c r="F85" s="125"/>
      <c r="G85" s="8" t="str">
        <f>C81&amp;" SKUPAJ:"</f>
        <v>KLJUČAVNIČARSKA DELA SKUPAJ:</v>
      </c>
      <c r="H85" s="126">
        <f>SUM(H$83:H$83)</f>
        <v>0</v>
      </c>
    </row>
    <row r="87" spans="2:10" s="62" customFormat="1" ht="15.75" customHeight="1">
      <c r="B87" s="104" t="s">
        <v>264</v>
      </c>
      <c r="C87" s="179" t="s">
        <v>265</v>
      </c>
      <c r="D87" s="179"/>
      <c r="E87" s="105"/>
      <c r="F87" s="106"/>
      <c r="G87" s="6"/>
      <c r="H87" s="107"/>
      <c r="J87" s="63"/>
    </row>
    <row r="88" spans="2:10" s="62" customFormat="1">
      <c r="B88" s="108"/>
      <c r="C88" s="182"/>
      <c r="D88" s="182"/>
      <c r="E88" s="182"/>
      <c r="F88" s="182"/>
      <c r="G88" s="7"/>
      <c r="H88" s="109"/>
    </row>
    <row r="89" spans="2:10" s="62" customFormat="1" ht="47.25">
      <c r="B89" s="110">
        <f>+COUNT($B$88:B88)+1</f>
        <v>1</v>
      </c>
      <c r="C89" s="132">
        <v>42134</v>
      </c>
      <c r="D89" s="112" t="s">
        <v>477</v>
      </c>
      <c r="E89" s="69" t="s">
        <v>269</v>
      </c>
      <c r="F89" s="69">
        <v>1</v>
      </c>
      <c r="G89" s="9"/>
      <c r="H89" s="109">
        <f t="shared" ref="H89:H91" si="4">+$F89*G89</f>
        <v>0</v>
      </c>
      <c r="J89" s="63"/>
    </row>
    <row r="90" spans="2:10" s="62" customFormat="1" ht="47.25">
      <c r="B90" s="110">
        <f>+COUNT($B$88:B89)+1</f>
        <v>2</v>
      </c>
      <c r="C90" s="132">
        <v>42134</v>
      </c>
      <c r="D90" s="112" t="s">
        <v>478</v>
      </c>
      <c r="E90" s="69" t="s">
        <v>54</v>
      </c>
      <c r="F90" s="69">
        <v>25</v>
      </c>
      <c r="G90" s="9"/>
      <c r="H90" s="109">
        <f t="shared" si="4"/>
        <v>0</v>
      </c>
      <c r="J90" s="63"/>
    </row>
    <row r="91" spans="2:10" s="62" customFormat="1" ht="63">
      <c r="B91" s="110">
        <f>+COUNT($B$88:B90)+1</f>
        <v>3</v>
      </c>
      <c r="C91" s="132">
        <v>13002</v>
      </c>
      <c r="D91" s="112" t="s">
        <v>286</v>
      </c>
      <c r="E91" s="69" t="s">
        <v>233</v>
      </c>
      <c r="F91" s="69">
        <v>92</v>
      </c>
      <c r="G91" s="9"/>
      <c r="H91" s="109">
        <f t="shared" si="4"/>
        <v>0</v>
      </c>
      <c r="J91" s="63"/>
    </row>
    <row r="92" spans="2:10" s="62" customFormat="1" ht="15.75" customHeight="1">
      <c r="B92" s="117"/>
      <c r="C92" s="118"/>
      <c r="D92" s="119"/>
      <c r="E92" s="120"/>
      <c r="F92" s="121"/>
      <c r="G92" s="42"/>
      <c r="H92" s="122"/>
    </row>
    <row r="93" spans="2:10" s="62" customFormat="1" ht="16.5" thickBot="1">
      <c r="B93" s="123"/>
      <c r="C93" s="124"/>
      <c r="D93" s="124"/>
      <c r="E93" s="125"/>
      <c r="F93" s="125"/>
      <c r="G93" s="8" t="str">
        <f>C87&amp;" SKUPAJ:"</f>
        <v>ODVODNJAVANJE in KANALIZACIJA SKUPAJ:</v>
      </c>
      <c r="H93" s="126">
        <f>SUM(H$89:H$91)</f>
        <v>0</v>
      </c>
    </row>
    <row r="95" spans="2:10" s="62" customFormat="1" ht="15.75" customHeight="1">
      <c r="B95" s="104" t="s">
        <v>266</v>
      </c>
      <c r="C95" s="179" t="s">
        <v>267</v>
      </c>
      <c r="D95" s="179"/>
      <c r="E95" s="105"/>
      <c r="F95" s="106"/>
      <c r="G95" s="6"/>
      <c r="H95" s="107"/>
      <c r="J95" s="63"/>
    </row>
    <row r="96" spans="2:10" s="62" customFormat="1">
      <c r="B96" s="108"/>
      <c r="C96" s="182"/>
      <c r="D96" s="182"/>
      <c r="E96" s="182"/>
      <c r="F96" s="182"/>
      <c r="G96" s="7"/>
      <c r="H96" s="109"/>
    </row>
    <row r="97" spans="2:10" s="62" customFormat="1" ht="31.5">
      <c r="B97" s="110">
        <f>+COUNT($B$96:B96)+1</f>
        <v>1</v>
      </c>
      <c r="C97" s="132">
        <v>78111</v>
      </c>
      <c r="D97" s="112" t="s">
        <v>268</v>
      </c>
      <c r="E97" s="69" t="s">
        <v>122</v>
      </c>
      <c r="F97" s="69">
        <v>6</v>
      </c>
      <c r="G97" s="9"/>
      <c r="H97" s="109">
        <f>+$F97*G97</f>
        <v>0</v>
      </c>
      <c r="J97" s="63"/>
    </row>
    <row r="98" spans="2:10" s="62" customFormat="1" ht="15.75" customHeight="1">
      <c r="B98" s="117"/>
      <c r="C98" s="118"/>
      <c r="D98" s="119"/>
      <c r="E98" s="120"/>
      <c r="F98" s="121"/>
      <c r="G98" s="42"/>
      <c r="H98" s="122"/>
    </row>
    <row r="99" spans="2:10" s="62" customFormat="1" ht="16.5" thickBot="1">
      <c r="B99" s="123"/>
      <c r="C99" s="124"/>
      <c r="D99" s="124"/>
      <c r="E99" s="125"/>
      <c r="F99" s="125"/>
      <c r="G99" s="8" t="str">
        <f>C95&amp;" SKUPAJ:"</f>
        <v>RAZNO SKUPAJ:</v>
      </c>
      <c r="H99" s="126">
        <f>SUM(H$97:H$97)</f>
        <v>0</v>
      </c>
    </row>
    <row r="101" spans="2:10" s="62" customFormat="1" ht="15.75" customHeight="1">
      <c r="B101" s="104" t="s">
        <v>270</v>
      </c>
      <c r="C101" s="179" t="s">
        <v>271</v>
      </c>
      <c r="D101" s="179"/>
      <c r="E101" s="105"/>
      <c r="F101" s="106"/>
      <c r="G101" s="6"/>
      <c r="H101" s="107"/>
      <c r="J101" s="63"/>
    </row>
    <row r="102" spans="2:10" s="62" customFormat="1">
      <c r="B102" s="108"/>
      <c r="C102" s="182"/>
      <c r="D102" s="182"/>
      <c r="E102" s="182"/>
      <c r="F102" s="182"/>
      <c r="G102" s="7"/>
      <c r="H102" s="109"/>
    </row>
    <row r="103" spans="2:10" s="62" customFormat="1" ht="31.5">
      <c r="B103" s="110">
        <f>+COUNT($B$102:B102)+1</f>
        <v>1</v>
      </c>
      <c r="C103" s="132">
        <v>17001</v>
      </c>
      <c r="D103" s="112" t="s">
        <v>272</v>
      </c>
      <c r="E103" s="69" t="s">
        <v>269</v>
      </c>
      <c r="F103" s="69">
        <v>1</v>
      </c>
      <c r="G103" s="9"/>
      <c r="H103" s="109">
        <f>+$F103*G103</f>
        <v>0</v>
      </c>
      <c r="J103" s="63"/>
    </row>
    <row r="104" spans="2:10" s="62" customFormat="1" ht="15.75" customHeight="1">
      <c r="B104" s="117"/>
      <c r="C104" s="118"/>
      <c r="D104" s="119"/>
      <c r="E104" s="120"/>
      <c r="F104" s="121"/>
      <c r="G104" s="42"/>
      <c r="H104" s="122"/>
    </row>
    <row r="105" spans="2:10" s="62" customFormat="1" ht="16.5" thickBot="1">
      <c r="B105" s="123"/>
      <c r="C105" s="124"/>
      <c r="D105" s="124"/>
      <c r="E105" s="125"/>
      <c r="F105" s="125"/>
      <c r="G105" s="8" t="str">
        <f>C101&amp;" SKUPAJ:"</f>
        <v>TEHNIČNA DOKUMENTACIJA SKUPAJ:</v>
      </c>
      <c r="H105" s="126">
        <f>SUM(H$103)</f>
        <v>0</v>
      </c>
    </row>
  </sheetData>
  <sheetProtection algorithmName="SHA-512" hashValue="Pfz3T2SbYxPT53iWSOA7eXv0QvDTO+e59+x0s6YhVnNGYcMmpnoZYARVlplKhvbSSRkMRoP0elrr0yB81vTkFQ==" saltValue="/AakYsRqTfcA4Lebrk7Zqg==" spinCount="100000" sheet="1" objects="1" scenarios="1"/>
  <mergeCells count="20">
    <mergeCell ref="C32:D32"/>
    <mergeCell ref="C33:F33"/>
    <mergeCell ref="C82:F82"/>
    <mergeCell ref="C41:D41"/>
    <mergeCell ref="C42:F42"/>
    <mergeCell ref="C54:D54"/>
    <mergeCell ref="C55:F55"/>
    <mergeCell ref="C61:D61"/>
    <mergeCell ref="C62:F62"/>
    <mergeCell ref="C69:D69"/>
    <mergeCell ref="C70:F70"/>
    <mergeCell ref="C75:D75"/>
    <mergeCell ref="C76:F76"/>
    <mergeCell ref="C81:D81"/>
    <mergeCell ref="C101:D101"/>
    <mergeCell ref="C102:F102"/>
    <mergeCell ref="C87:D87"/>
    <mergeCell ref="C88:F88"/>
    <mergeCell ref="C95:D95"/>
    <mergeCell ref="C96:F96"/>
  </mergeCells>
  <pageMargins left="0.70866141732283472" right="0.70866141732283472" top="0.74803149606299213" bottom="0.74803149606299213" header="0.31496062992125984" footer="0.31496062992125984"/>
  <pageSetup paperSize="9" scale="68" orientation="portrait" r:id="rId1"/>
  <headerFooter>
    <oddHeader>&amp;C&amp;"-,Ležeče"Prestavitev R2-402/1426 Solkan-Gonjače
(mimo naselja Kojsko) – 2.Faza - 2.etapa (3)&amp;R&amp;"-,Ležeče"RAZPIS 2021</oddHeader>
    <oddFooter>Stran &amp;P od &amp;N</oddFooter>
  </headerFooter>
  <rowBreaks count="1" manualBreakCount="1">
    <brk id="68" min="1" max="7" man="1"/>
  </rowBreaks>
  <colBreaks count="1" manualBreakCount="1">
    <brk id="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1FF4C-A868-4178-B96E-00EA47E548E6}">
  <sheetPr>
    <tabColor rgb="FF00339C"/>
  </sheetPr>
  <dimension ref="B1:K107"/>
  <sheetViews>
    <sheetView view="pageBreakPreview" topLeftCell="A96" zoomScaleNormal="100" zoomScaleSheetLayoutView="100" workbookViewId="0">
      <selection activeCell="H107" sqref="H107"/>
    </sheetView>
  </sheetViews>
  <sheetFormatPr defaultColWidth="9.140625" defaultRowHeight="15.75"/>
  <cols>
    <col min="1" max="1" width="9.140625" style="63"/>
    <col min="2" max="3" width="10.7109375" style="65" customWidth="1"/>
    <col min="4" max="4" width="47.7109375" style="142" customWidth="1"/>
    <col min="5" max="5" width="14.7109375" style="60" customWidth="1"/>
    <col min="6" max="6" width="12.7109375" style="60" customWidth="1"/>
    <col min="7" max="7" width="15.7109375" style="1" customWidth="1"/>
    <col min="8" max="8" width="15.7109375" style="61" customWidth="1"/>
    <col min="9" max="9" width="11.5703125" style="62" bestFit="1" customWidth="1"/>
    <col min="10" max="10" width="10.140625" style="63" bestFit="1" customWidth="1"/>
    <col min="11" max="16384" width="9.140625" style="63"/>
  </cols>
  <sheetData>
    <row r="1" spans="2:10">
      <c r="B1" s="58" t="s">
        <v>111</v>
      </c>
      <c r="C1" s="59" t="str">
        <f ca="1">MID(CELL("filename",A1),FIND("]",CELL("filename",A1))+1,255)</f>
        <v>ŠKATLASTI PREPUST 1</v>
      </c>
    </row>
    <row r="3" spans="2:10">
      <c r="B3" s="64" t="s">
        <v>14</v>
      </c>
    </row>
    <row r="4" spans="2:10">
      <c r="B4" s="66" t="str">
        <f ca="1">"REKAPITULACIJA "&amp;C1</f>
        <v>REKAPITULACIJA ŠKATLASTI PREPUST 1</v>
      </c>
      <c r="C4" s="67"/>
      <c r="D4" s="67"/>
      <c r="E4" s="68"/>
      <c r="F4" s="68"/>
      <c r="G4" s="2"/>
      <c r="H4" s="69"/>
      <c r="I4" s="70"/>
    </row>
    <row r="5" spans="2:10">
      <c r="B5" s="71"/>
      <c r="C5" s="72"/>
      <c r="D5" s="73"/>
      <c r="H5" s="74"/>
      <c r="I5" s="75"/>
      <c r="J5" s="76"/>
    </row>
    <row r="6" spans="2:10">
      <c r="B6" s="77" t="s">
        <v>48</v>
      </c>
      <c r="D6" s="78" t="str">
        <f>VLOOKUP(B6,$B$26:$H$9781,2,FALSE)</f>
        <v>PRIPRAVLJALNA IN ZAKLJUČNA DELA</v>
      </c>
      <c r="E6" s="79"/>
      <c r="F6" s="61"/>
      <c r="H6" s="80">
        <f>VLOOKUP($D6&amp;" SKUPAJ:",$G$26:H$9971,2,FALSE)</f>
        <v>0</v>
      </c>
      <c r="I6" s="81"/>
      <c r="J6" s="82"/>
    </row>
    <row r="7" spans="2:10">
      <c r="B7" s="77"/>
      <c r="D7" s="78"/>
      <c r="E7" s="79"/>
      <c r="F7" s="61"/>
      <c r="H7" s="80"/>
      <c r="I7" s="83"/>
      <c r="J7" s="84"/>
    </row>
    <row r="8" spans="2:10">
      <c r="B8" s="77" t="s">
        <v>49</v>
      </c>
      <c r="D8" s="78" t="str">
        <f>VLOOKUP(B8,$B$26:$H$9781,2,FALSE)</f>
        <v>ZAVAROVANJE PRED DOTOKOM VODE</v>
      </c>
      <c r="E8" s="79"/>
      <c r="F8" s="61"/>
      <c r="H8" s="80">
        <f>VLOOKUP($D8&amp;" SKUPAJ:",$G$26:H$9971,2,FALSE)</f>
        <v>0</v>
      </c>
      <c r="I8" s="85"/>
      <c r="J8" s="86"/>
    </row>
    <row r="9" spans="2:10">
      <c r="B9" s="77"/>
      <c r="D9" s="78"/>
      <c r="E9" s="79"/>
      <c r="F9" s="61"/>
      <c r="H9" s="80"/>
      <c r="I9" s="138"/>
    </row>
    <row r="10" spans="2:10">
      <c r="B10" s="77" t="s">
        <v>53</v>
      </c>
      <c r="D10" s="78" t="str">
        <f>VLOOKUP(B10,$B$26:$H$9781,2,FALSE)</f>
        <v>ZEMELJSKA DELA</v>
      </c>
      <c r="E10" s="79"/>
      <c r="F10" s="61"/>
      <c r="H10" s="80">
        <f>VLOOKUP($D10&amp;" SKUPAJ:",$G$26:H$9971,2,FALSE)</f>
        <v>0</v>
      </c>
      <c r="I10" s="85"/>
      <c r="J10" s="86"/>
    </row>
    <row r="11" spans="2:10">
      <c r="B11" s="77"/>
      <c r="D11" s="78"/>
      <c r="E11" s="79"/>
      <c r="F11" s="61"/>
      <c r="H11" s="80"/>
      <c r="I11" s="138"/>
    </row>
    <row r="12" spans="2:10">
      <c r="B12" s="77" t="s">
        <v>66</v>
      </c>
      <c r="D12" s="78" t="str">
        <f>VLOOKUP(B12,$B$26:$H$9781,2,FALSE)</f>
        <v>TESARSKA DELA</v>
      </c>
      <c r="E12" s="79"/>
      <c r="F12" s="61"/>
      <c r="H12" s="80">
        <f>VLOOKUP($D12&amp;" SKUPAJ:",$G$26:H$9971,2,FALSE)</f>
        <v>0</v>
      </c>
      <c r="I12" s="85"/>
      <c r="J12" s="86"/>
    </row>
    <row r="13" spans="2:10">
      <c r="B13" s="77"/>
      <c r="D13" s="78"/>
      <c r="E13" s="79"/>
      <c r="F13" s="61"/>
      <c r="H13" s="80"/>
      <c r="I13" s="138"/>
    </row>
    <row r="14" spans="2:10">
      <c r="B14" s="77" t="s">
        <v>67</v>
      </c>
      <c r="D14" s="78" t="str">
        <f>VLOOKUP(B14,$B$26:$H$9781,2,FALSE)</f>
        <v>BETONSKA DELA</v>
      </c>
      <c r="E14" s="79"/>
      <c r="F14" s="61"/>
      <c r="H14" s="80">
        <f>VLOOKUP($D14&amp;" SKUPAJ:",$G$26:H$9971,2,FALSE)</f>
        <v>0</v>
      </c>
      <c r="I14" s="85"/>
      <c r="J14" s="86"/>
    </row>
    <row r="15" spans="2:10">
      <c r="B15" s="77"/>
      <c r="D15" s="78"/>
      <c r="E15" s="79"/>
      <c r="F15" s="61"/>
      <c r="H15" s="80"/>
      <c r="I15" s="138"/>
    </row>
    <row r="16" spans="2:10">
      <c r="B16" s="77" t="s">
        <v>255</v>
      </c>
      <c r="D16" s="78" t="str">
        <f>VLOOKUP(B16,$B$26:$H$9781,2,FALSE)</f>
        <v>ŽELEZOKRIVSKA DELA</v>
      </c>
      <c r="E16" s="79"/>
      <c r="F16" s="61"/>
      <c r="H16" s="80">
        <f>VLOOKUP($D16&amp;" SKUPAJ:",$G$26:H$9971,2,FALSE)</f>
        <v>0</v>
      </c>
      <c r="I16" s="85"/>
      <c r="J16" s="86"/>
    </row>
    <row r="17" spans="2:11">
      <c r="B17" s="77"/>
      <c r="D17" s="78"/>
      <c r="E17" s="79"/>
      <c r="F17" s="61"/>
      <c r="H17" s="80"/>
      <c r="I17" s="139"/>
      <c r="J17" s="86"/>
    </row>
    <row r="18" spans="2:11">
      <c r="B18" s="77" t="s">
        <v>261</v>
      </c>
      <c r="D18" s="78" t="str">
        <f>VLOOKUP(B18,$B$26:$H$9781,2,FALSE)</f>
        <v xml:space="preserve">IZOLACIJE </v>
      </c>
      <c r="E18" s="79"/>
      <c r="F18" s="61"/>
      <c r="H18" s="80">
        <f>VLOOKUP($D18&amp;" SKUPAJ:",$G$26:H$9971,2,FALSE)</f>
        <v>0</v>
      </c>
      <c r="I18" s="85"/>
      <c r="J18" s="86"/>
    </row>
    <row r="19" spans="2:11">
      <c r="B19" s="77"/>
      <c r="D19" s="78"/>
      <c r="E19" s="79"/>
      <c r="F19" s="61"/>
      <c r="H19" s="80"/>
      <c r="I19" s="139"/>
      <c r="J19" s="86"/>
    </row>
    <row r="20" spans="2:11">
      <c r="B20" s="77" t="s">
        <v>266</v>
      </c>
      <c r="D20" s="78" t="str">
        <f>VLOOKUP(B20,$B$26:$H$9781,2,FALSE)</f>
        <v>RAZNO</v>
      </c>
      <c r="E20" s="79"/>
      <c r="F20" s="61"/>
      <c r="H20" s="80">
        <f>VLOOKUP($D20&amp;" SKUPAJ:",$G$26:H$9971,2,FALSE)</f>
        <v>0</v>
      </c>
      <c r="I20" s="85"/>
      <c r="J20" s="86"/>
    </row>
    <row r="21" spans="2:11">
      <c r="B21" s="77"/>
      <c r="D21" s="78"/>
      <c r="E21" s="79"/>
      <c r="F21" s="61"/>
      <c r="H21" s="80"/>
      <c r="I21" s="139"/>
      <c r="J21" s="86"/>
    </row>
    <row r="22" spans="2:11">
      <c r="B22" s="77" t="s">
        <v>270</v>
      </c>
      <c r="D22" s="78" t="str">
        <f>VLOOKUP(B22,$B$26:$H$9781,2,FALSE)</f>
        <v>TEHNIČNA DOKUMENTACIJA</v>
      </c>
      <c r="E22" s="79"/>
      <c r="F22" s="61"/>
      <c r="H22" s="80">
        <f>VLOOKUP($D22&amp;" SKUPAJ:",$G$26:H$9971,2,FALSE)</f>
        <v>0</v>
      </c>
      <c r="I22" s="85"/>
      <c r="J22" s="86"/>
    </row>
    <row r="23" spans="2:11" s="62" customFormat="1" ht="16.5" thickBot="1">
      <c r="B23" s="87"/>
      <c r="C23" s="88"/>
      <c r="D23" s="89"/>
      <c r="E23" s="90"/>
      <c r="F23" s="91"/>
      <c r="G23" s="3"/>
      <c r="H23" s="92"/>
    </row>
    <row r="24" spans="2:11" s="62" customFormat="1" ht="16.5" thickTop="1">
      <c r="B24" s="93"/>
      <c r="C24" s="94"/>
      <c r="D24" s="95"/>
      <c r="E24" s="96"/>
      <c r="F24" s="97"/>
      <c r="G24" s="4" t="str">
        <f ca="1">"SKUPAJ "&amp;C1&amp;" (BREZ DDV):"</f>
        <v>SKUPAJ ŠKATLASTI PREPUST 1 (BREZ DDV):</v>
      </c>
      <c r="H24" s="98">
        <f>SUM(H6:H22)</f>
        <v>0</v>
      </c>
    </row>
    <row r="26" spans="2:11" s="62" customFormat="1" ht="16.5" thickBot="1">
      <c r="B26" s="99" t="s">
        <v>0</v>
      </c>
      <c r="C26" s="100" t="s">
        <v>1</v>
      </c>
      <c r="D26" s="101" t="s">
        <v>2</v>
      </c>
      <c r="E26" s="102" t="s">
        <v>3</v>
      </c>
      <c r="F26" s="102" t="s">
        <v>4</v>
      </c>
      <c r="G26" s="5" t="s">
        <v>5</v>
      </c>
      <c r="H26" s="102" t="s">
        <v>6</v>
      </c>
    </row>
    <row r="28" spans="2:11">
      <c r="B28" s="103"/>
      <c r="C28" s="103"/>
      <c r="D28" s="103"/>
      <c r="E28" s="103"/>
      <c r="F28" s="103"/>
      <c r="G28" s="53"/>
      <c r="H28" s="103"/>
    </row>
    <row r="30" spans="2:11" s="62" customFormat="1">
      <c r="B30" s="104" t="s">
        <v>48</v>
      </c>
      <c r="C30" s="179" t="s">
        <v>230</v>
      </c>
      <c r="D30" s="179"/>
      <c r="E30" s="105"/>
      <c r="F30" s="106"/>
      <c r="G30" s="6"/>
      <c r="H30" s="107"/>
    </row>
    <row r="31" spans="2:11" s="62" customFormat="1">
      <c r="B31" s="108"/>
      <c r="C31" s="178"/>
      <c r="D31" s="178"/>
      <c r="E31" s="178"/>
      <c r="F31" s="178"/>
      <c r="G31" s="7"/>
      <c r="H31" s="109"/>
    </row>
    <row r="32" spans="2:11" s="62" customFormat="1" ht="78.75">
      <c r="B32" s="110">
        <f>+COUNT($B$31:B31)+1</f>
        <v>1</v>
      </c>
      <c r="C32" s="111">
        <v>1001</v>
      </c>
      <c r="D32" s="112" t="s">
        <v>446</v>
      </c>
      <c r="E32" s="69" t="s">
        <v>233</v>
      </c>
      <c r="F32" s="69">
        <v>1</v>
      </c>
      <c r="G32" s="9"/>
      <c r="H32" s="109">
        <f>+$F32*G32</f>
        <v>0</v>
      </c>
      <c r="K32" s="60"/>
    </row>
    <row r="33" spans="2:11" s="62" customFormat="1" ht="63">
      <c r="B33" s="110">
        <f>+COUNT($B$31:B32)+1</f>
        <v>2</v>
      </c>
      <c r="C33" s="111">
        <v>1002</v>
      </c>
      <c r="D33" s="112" t="s">
        <v>447</v>
      </c>
      <c r="E33" s="69" t="s">
        <v>233</v>
      </c>
      <c r="F33" s="69">
        <v>1</v>
      </c>
      <c r="G33" s="9"/>
      <c r="H33" s="109">
        <f t="shared" ref="H33:H35" si="0">+$F33*G33</f>
        <v>0</v>
      </c>
      <c r="K33" s="60"/>
    </row>
    <row r="34" spans="2:11" s="62" customFormat="1" ht="31.5">
      <c r="B34" s="110">
        <f>+COUNT($B$31:B33)+1</f>
        <v>3</v>
      </c>
      <c r="C34" s="111">
        <v>1003</v>
      </c>
      <c r="D34" s="112" t="s">
        <v>231</v>
      </c>
      <c r="E34" s="69" t="s">
        <v>233</v>
      </c>
      <c r="F34" s="69">
        <v>1</v>
      </c>
      <c r="G34" s="9"/>
      <c r="H34" s="109">
        <f t="shared" si="0"/>
        <v>0</v>
      </c>
      <c r="K34" s="60"/>
    </row>
    <row r="35" spans="2:11" s="62" customFormat="1" ht="63">
      <c r="B35" s="110">
        <f>+COUNT($B$31:B34)+1</f>
        <v>4</v>
      </c>
      <c r="C35" s="111">
        <v>1004</v>
      </c>
      <c r="D35" s="112" t="s">
        <v>232</v>
      </c>
      <c r="E35" s="69" t="s">
        <v>69</v>
      </c>
      <c r="F35" s="69">
        <v>15</v>
      </c>
      <c r="G35" s="9"/>
      <c r="H35" s="109">
        <f t="shared" si="0"/>
        <v>0</v>
      </c>
      <c r="K35" s="60"/>
    </row>
    <row r="36" spans="2:11" s="62" customFormat="1" ht="15.75" customHeight="1">
      <c r="B36" s="117"/>
      <c r="C36" s="118"/>
      <c r="D36" s="119"/>
      <c r="E36" s="120"/>
      <c r="F36" s="121"/>
      <c r="G36" s="42"/>
      <c r="H36" s="122"/>
    </row>
    <row r="37" spans="2:11" s="62" customFormat="1" ht="16.5" thickBot="1">
      <c r="B37" s="123"/>
      <c r="C37" s="124"/>
      <c r="D37" s="124"/>
      <c r="E37" s="125"/>
      <c r="F37" s="125"/>
      <c r="G37" s="8" t="str">
        <f>C30&amp;" SKUPAJ:"</f>
        <v>PRIPRAVLJALNA IN ZAKLJUČNA DELA SKUPAJ:</v>
      </c>
      <c r="H37" s="126">
        <f>SUM(H$32:H$35)</f>
        <v>0</v>
      </c>
    </row>
    <row r="38" spans="2:11" s="62" customFormat="1">
      <c r="B38" s="117"/>
      <c r="C38" s="118"/>
      <c r="D38" s="119"/>
      <c r="E38" s="120"/>
      <c r="F38" s="121"/>
      <c r="G38" s="42"/>
      <c r="H38" s="122"/>
    </row>
    <row r="39" spans="2:11" s="62" customFormat="1">
      <c r="B39" s="104" t="s">
        <v>49</v>
      </c>
      <c r="C39" s="179" t="s">
        <v>234</v>
      </c>
      <c r="D39" s="179"/>
      <c r="E39" s="105"/>
      <c r="F39" s="106"/>
      <c r="G39" s="6"/>
      <c r="H39" s="107"/>
    </row>
    <row r="40" spans="2:11" s="62" customFormat="1">
      <c r="B40" s="108"/>
      <c r="C40" s="178"/>
      <c r="D40" s="178"/>
      <c r="E40" s="178"/>
      <c r="F40" s="178"/>
      <c r="G40" s="7"/>
      <c r="H40" s="109"/>
    </row>
    <row r="41" spans="2:11" s="62" customFormat="1" ht="63">
      <c r="B41" s="110">
        <f>+COUNT($B$40:B40)+1</f>
        <v>1</v>
      </c>
      <c r="C41" s="111">
        <v>2001</v>
      </c>
      <c r="D41" s="112" t="s">
        <v>235</v>
      </c>
      <c r="E41" s="69" t="s">
        <v>54</v>
      </c>
      <c r="F41" s="69">
        <v>30</v>
      </c>
      <c r="G41" s="9"/>
      <c r="H41" s="109">
        <f t="shared" ref="H41" si="1">+$F41*G41</f>
        <v>0</v>
      </c>
    </row>
    <row r="42" spans="2:11" s="62" customFormat="1" ht="15.75" customHeight="1">
      <c r="B42" s="117"/>
      <c r="C42" s="118"/>
      <c r="D42" s="119"/>
      <c r="E42" s="120"/>
      <c r="F42" s="121"/>
      <c r="G42" s="42"/>
      <c r="H42" s="122"/>
    </row>
    <row r="43" spans="2:11" s="62" customFormat="1" ht="16.5" thickBot="1">
      <c r="B43" s="123"/>
      <c r="C43" s="124"/>
      <c r="D43" s="124"/>
      <c r="E43" s="125"/>
      <c r="F43" s="125"/>
      <c r="G43" s="8" t="str">
        <f>C39&amp;" SKUPAJ:"</f>
        <v>ZAVAROVANJE PRED DOTOKOM VODE SKUPAJ:</v>
      </c>
      <c r="H43" s="126">
        <f>SUM(H$40:H$41)</f>
        <v>0</v>
      </c>
    </row>
    <row r="44" spans="2:11" s="62" customFormat="1">
      <c r="B44" s="128"/>
      <c r="C44" s="118"/>
      <c r="D44" s="129"/>
      <c r="E44" s="130"/>
      <c r="F44" s="121"/>
      <c r="G44" s="42"/>
      <c r="H44" s="122"/>
      <c r="J44" s="63"/>
    </row>
    <row r="45" spans="2:11" s="62" customFormat="1">
      <c r="B45" s="104" t="s">
        <v>53</v>
      </c>
      <c r="C45" s="179" t="s">
        <v>137</v>
      </c>
      <c r="D45" s="179"/>
      <c r="E45" s="105"/>
      <c r="F45" s="106"/>
      <c r="G45" s="6"/>
      <c r="H45" s="107"/>
      <c r="J45" s="63"/>
    </row>
    <row r="46" spans="2:11" s="62" customFormat="1" ht="33" customHeight="1">
      <c r="B46" s="108"/>
      <c r="C46" s="182" t="s">
        <v>236</v>
      </c>
      <c r="D46" s="182"/>
      <c r="E46" s="182"/>
      <c r="F46" s="182"/>
      <c r="G46" s="7"/>
      <c r="H46" s="109"/>
    </row>
    <row r="47" spans="2:11" s="62" customFormat="1" ht="47.25">
      <c r="B47" s="110">
        <f>+COUNT($B$46:B46)+1</f>
        <v>1</v>
      </c>
      <c r="C47" s="111" t="s">
        <v>479</v>
      </c>
      <c r="D47" s="112" t="s">
        <v>237</v>
      </c>
      <c r="E47" s="69" t="s">
        <v>24</v>
      </c>
      <c r="F47" s="69">
        <v>220</v>
      </c>
      <c r="G47" s="9"/>
      <c r="H47" s="109">
        <f t="shared" ref="H47:H51" si="2">+$F47*G47</f>
        <v>0</v>
      </c>
      <c r="J47" s="63"/>
    </row>
    <row r="48" spans="2:11" s="62" customFormat="1" ht="94.5">
      <c r="B48" s="110">
        <f>+COUNT($B$46:B47)+1</f>
        <v>2</v>
      </c>
      <c r="C48" s="111" t="s">
        <v>480</v>
      </c>
      <c r="D48" s="112" t="s">
        <v>583</v>
      </c>
      <c r="E48" s="69" t="s">
        <v>25</v>
      </c>
      <c r="F48" s="69">
        <v>570</v>
      </c>
      <c r="G48" s="9"/>
      <c r="H48" s="109">
        <f t="shared" si="2"/>
        <v>0</v>
      </c>
      <c r="J48" s="63"/>
    </row>
    <row r="49" spans="2:10" s="62" customFormat="1" ht="63">
      <c r="B49" s="110" t="str">
        <f>+B48&amp;"A"</f>
        <v>2A</v>
      </c>
      <c r="C49" s="111" t="s">
        <v>481</v>
      </c>
      <c r="D49" s="112" t="s">
        <v>238</v>
      </c>
      <c r="E49" s="69" t="s">
        <v>24</v>
      </c>
      <c r="F49" s="69">
        <v>120</v>
      </c>
      <c r="G49" s="9"/>
      <c r="H49" s="109">
        <f t="shared" si="2"/>
        <v>0</v>
      </c>
      <c r="J49" s="63"/>
    </row>
    <row r="50" spans="2:10" s="62" customFormat="1" ht="94.5">
      <c r="B50" s="110" t="str">
        <f>+B48&amp;"B"</f>
        <v>2B</v>
      </c>
      <c r="C50" s="111" t="s">
        <v>454</v>
      </c>
      <c r="D50" s="112" t="s">
        <v>239</v>
      </c>
      <c r="E50" s="69" t="s">
        <v>25</v>
      </c>
      <c r="F50" s="69">
        <v>240</v>
      </c>
      <c r="G50" s="9"/>
      <c r="H50" s="109">
        <f t="shared" si="2"/>
        <v>0</v>
      </c>
      <c r="J50" s="63"/>
    </row>
    <row r="51" spans="2:10" s="62" customFormat="1" ht="78.75">
      <c r="B51" s="110">
        <f>+COUNT($B$46:B50)+1</f>
        <v>3</v>
      </c>
      <c r="C51" s="111" t="s">
        <v>454</v>
      </c>
      <c r="D51" s="112" t="s">
        <v>240</v>
      </c>
      <c r="E51" s="69" t="s">
        <v>25</v>
      </c>
      <c r="F51" s="69">
        <v>260</v>
      </c>
      <c r="G51" s="9"/>
      <c r="H51" s="109">
        <f t="shared" si="2"/>
        <v>0</v>
      </c>
      <c r="J51" s="63"/>
    </row>
    <row r="52" spans="2:10" s="62" customFormat="1" ht="15.75" customHeight="1">
      <c r="B52" s="117"/>
      <c r="C52" s="118"/>
      <c r="D52" s="119"/>
      <c r="E52" s="120"/>
      <c r="F52" s="121"/>
      <c r="G52" s="42"/>
      <c r="H52" s="122"/>
    </row>
    <row r="53" spans="2:10" s="62" customFormat="1" ht="16.5" thickBot="1">
      <c r="B53" s="123"/>
      <c r="C53" s="124"/>
      <c r="D53" s="124"/>
      <c r="E53" s="125"/>
      <c r="F53" s="125"/>
      <c r="G53" s="8" t="str">
        <f>C45&amp;" SKUPAJ:"</f>
        <v>ZEMELJSKA DELA SKUPAJ:</v>
      </c>
      <c r="H53" s="126">
        <f>SUM(H$47:H$51)</f>
        <v>0</v>
      </c>
    </row>
    <row r="55" spans="2:10" s="62" customFormat="1">
      <c r="B55" s="104" t="s">
        <v>66</v>
      </c>
      <c r="C55" s="179" t="s">
        <v>110</v>
      </c>
      <c r="D55" s="179"/>
      <c r="E55" s="105"/>
      <c r="F55" s="106"/>
      <c r="G55" s="6"/>
      <c r="H55" s="107"/>
      <c r="J55" s="63"/>
    </row>
    <row r="56" spans="2:10" s="62" customFormat="1">
      <c r="B56" s="108"/>
      <c r="C56" s="182"/>
      <c r="D56" s="182"/>
      <c r="E56" s="182"/>
      <c r="F56" s="182"/>
      <c r="G56" s="7"/>
      <c r="H56" s="109"/>
    </row>
    <row r="57" spans="2:10" s="62" customFormat="1" ht="78.75">
      <c r="B57" s="110">
        <f>+COUNT($B$56:B56)+1</f>
        <v>1</v>
      </c>
      <c r="C57" s="111">
        <v>6001</v>
      </c>
      <c r="D57" s="112" t="s">
        <v>242</v>
      </c>
      <c r="E57" s="131" t="s">
        <v>24</v>
      </c>
      <c r="F57" s="131">
        <v>36</v>
      </c>
      <c r="G57" s="54"/>
      <c r="H57" s="109">
        <f>+$F57*G57</f>
        <v>0</v>
      </c>
      <c r="J57" s="63"/>
    </row>
    <row r="58" spans="2:10" s="62" customFormat="1" ht="94.5">
      <c r="B58" s="110">
        <f>+COUNT($B$56:B57)+1</f>
        <v>2</v>
      </c>
      <c r="C58" s="111">
        <v>6002</v>
      </c>
      <c r="D58" s="112" t="s">
        <v>243</v>
      </c>
      <c r="E58" s="131" t="s">
        <v>24</v>
      </c>
      <c r="F58" s="131">
        <v>254</v>
      </c>
      <c r="G58" s="54"/>
      <c r="H58" s="109">
        <f t="shared" ref="H58:H61" si="3">+$F58*G58</f>
        <v>0</v>
      </c>
      <c r="J58" s="63"/>
    </row>
    <row r="59" spans="2:10" s="62" customFormat="1" ht="126">
      <c r="B59" s="110">
        <f>+COUNT($B$56:B58)+1</f>
        <v>3</v>
      </c>
      <c r="C59" s="111">
        <v>6003</v>
      </c>
      <c r="D59" s="112" t="s">
        <v>244</v>
      </c>
      <c r="E59" s="131" t="s">
        <v>24</v>
      </c>
      <c r="F59" s="131">
        <v>72</v>
      </c>
      <c r="G59" s="54"/>
      <c r="H59" s="109">
        <f t="shared" si="3"/>
        <v>0</v>
      </c>
      <c r="J59" s="63"/>
    </row>
    <row r="60" spans="2:10" s="62" customFormat="1" ht="78.75">
      <c r="B60" s="110">
        <f>+COUNT($B$56:B59)+1</f>
        <v>4</v>
      </c>
      <c r="C60" s="111">
        <v>6004</v>
      </c>
      <c r="D60" s="112" t="s">
        <v>245</v>
      </c>
      <c r="E60" s="131" t="s">
        <v>24</v>
      </c>
      <c r="F60" s="131">
        <v>66</v>
      </c>
      <c r="G60" s="54"/>
      <c r="H60" s="109">
        <f t="shared" si="3"/>
        <v>0</v>
      </c>
      <c r="J60" s="63"/>
    </row>
    <row r="61" spans="2:10" s="62" customFormat="1" ht="63">
      <c r="B61" s="110">
        <f>+COUNT($B$56:B60)+1</f>
        <v>5</v>
      </c>
      <c r="C61" s="111">
        <v>6005</v>
      </c>
      <c r="D61" s="112" t="s">
        <v>246</v>
      </c>
      <c r="E61" s="131" t="s">
        <v>24</v>
      </c>
      <c r="F61" s="131">
        <v>14</v>
      </c>
      <c r="G61" s="54"/>
      <c r="H61" s="109">
        <f t="shared" si="3"/>
        <v>0</v>
      </c>
      <c r="J61" s="63"/>
    </row>
    <row r="62" spans="2:10" s="62" customFormat="1" ht="15.75" customHeight="1">
      <c r="B62" s="117"/>
      <c r="C62" s="118"/>
      <c r="D62" s="119"/>
      <c r="E62" s="120"/>
      <c r="F62" s="121"/>
      <c r="G62" s="42"/>
      <c r="H62" s="122"/>
    </row>
    <row r="63" spans="2:10" s="62" customFormat="1" ht="16.5" thickBot="1">
      <c r="B63" s="123"/>
      <c r="C63" s="124"/>
      <c r="D63" s="124"/>
      <c r="E63" s="125"/>
      <c r="F63" s="125"/>
      <c r="G63" s="8" t="str">
        <f>C55&amp;" SKUPAJ:"</f>
        <v>TESARSKA DELA SKUPAJ:</v>
      </c>
      <c r="H63" s="126">
        <f>SUM(H$57:H$61)</f>
        <v>0</v>
      </c>
    </row>
    <row r="65" spans="2:10" s="62" customFormat="1">
      <c r="B65" s="104" t="s">
        <v>67</v>
      </c>
      <c r="C65" s="179" t="s">
        <v>247</v>
      </c>
      <c r="D65" s="179"/>
      <c r="E65" s="105"/>
      <c r="F65" s="106"/>
      <c r="G65" s="6"/>
      <c r="H65" s="107"/>
      <c r="J65" s="63"/>
    </row>
    <row r="66" spans="2:10" s="62" customFormat="1" ht="71.25" customHeight="1">
      <c r="B66" s="108"/>
      <c r="C66" s="182" t="s">
        <v>482</v>
      </c>
      <c r="D66" s="182"/>
      <c r="E66" s="182"/>
      <c r="F66" s="182"/>
      <c r="G66" s="7"/>
      <c r="H66" s="109"/>
    </row>
    <row r="67" spans="2:10" s="62" customFormat="1" ht="78.75">
      <c r="B67" s="110">
        <f>+COUNT($B$66:B66)+1</f>
        <v>1</v>
      </c>
      <c r="C67" s="111"/>
      <c r="D67" s="112" t="s">
        <v>250</v>
      </c>
      <c r="E67" s="69" t="s">
        <v>25</v>
      </c>
      <c r="F67" s="69">
        <v>20</v>
      </c>
      <c r="G67" s="9"/>
      <c r="H67" s="109">
        <f>+$F67*G67</f>
        <v>0</v>
      </c>
      <c r="J67" s="63"/>
    </row>
    <row r="68" spans="2:10" s="62" customFormat="1" ht="63">
      <c r="B68" s="110">
        <f>+COUNT($B$66:B67)+1</f>
        <v>2</v>
      </c>
      <c r="C68" s="111"/>
      <c r="D68" s="112" t="s">
        <v>483</v>
      </c>
      <c r="E68" s="69" t="s">
        <v>25</v>
      </c>
      <c r="F68" s="69">
        <v>38</v>
      </c>
      <c r="G68" s="9"/>
      <c r="H68" s="109">
        <f t="shared" ref="H68:H79" si="4">+$F68*G68</f>
        <v>0</v>
      </c>
      <c r="J68" s="63"/>
    </row>
    <row r="69" spans="2:10" s="62" customFormat="1" ht="63">
      <c r="B69" s="110">
        <f>+COUNT($B$66:B68)+1</f>
        <v>3</v>
      </c>
      <c r="C69" s="111"/>
      <c r="D69" s="112" t="s">
        <v>484</v>
      </c>
      <c r="E69" s="69" t="s">
        <v>25</v>
      </c>
      <c r="F69" s="69">
        <v>42</v>
      </c>
      <c r="G69" s="9"/>
      <c r="H69" s="109">
        <f t="shared" si="4"/>
        <v>0</v>
      </c>
      <c r="J69" s="63"/>
    </row>
    <row r="70" spans="2:10" s="62" customFormat="1" ht="110.25">
      <c r="B70" s="110">
        <f>+COUNT($B$66:B69)+1</f>
        <v>4</v>
      </c>
      <c r="C70" s="111"/>
      <c r="D70" s="112" t="s">
        <v>485</v>
      </c>
      <c r="E70" s="69" t="s">
        <v>24</v>
      </c>
      <c r="F70" s="69">
        <v>34</v>
      </c>
      <c r="G70" s="9"/>
      <c r="H70" s="109">
        <f t="shared" si="4"/>
        <v>0</v>
      </c>
      <c r="J70" s="63"/>
    </row>
    <row r="71" spans="2:10" s="62" customFormat="1" ht="63">
      <c r="B71" s="110">
        <f>+COUNT($B$66:B70)+1</f>
        <v>5</v>
      </c>
      <c r="C71" s="111"/>
      <c r="D71" s="112" t="s">
        <v>248</v>
      </c>
      <c r="E71" s="69" t="s">
        <v>51</v>
      </c>
      <c r="F71" s="69">
        <v>3</v>
      </c>
      <c r="G71" s="9"/>
      <c r="H71" s="109">
        <f t="shared" si="4"/>
        <v>0</v>
      </c>
      <c r="J71" s="63"/>
    </row>
    <row r="72" spans="2:10" s="62" customFormat="1" ht="63">
      <c r="B72" s="110">
        <f>+COUNT($B$66:B71)+1</f>
        <v>6</v>
      </c>
      <c r="C72" s="111"/>
      <c r="D72" s="112" t="s">
        <v>249</v>
      </c>
      <c r="E72" s="69"/>
      <c r="F72" s="69"/>
      <c r="G72" s="9"/>
      <c r="H72" s="109"/>
      <c r="J72" s="63"/>
    </row>
    <row r="73" spans="2:10" s="62" customFormat="1">
      <c r="B73" s="110" t="s">
        <v>490</v>
      </c>
      <c r="C73" s="111"/>
      <c r="D73" s="112" t="s">
        <v>254</v>
      </c>
      <c r="E73" s="69" t="s">
        <v>25</v>
      </c>
      <c r="F73" s="69">
        <v>17</v>
      </c>
      <c r="G73" s="9"/>
      <c r="H73" s="109">
        <f t="shared" si="4"/>
        <v>0</v>
      </c>
      <c r="J73" s="63"/>
    </row>
    <row r="74" spans="2:10" s="62" customFormat="1">
      <c r="B74" s="110" t="s">
        <v>491</v>
      </c>
      <c r="C74" s="111"/>
      <c r="D74" s="112" t="s">
        <v>253</v>
      </c>
      <c r="E74" s="69" t="s">
        <v>25</v>
      </c>
      <c r="F74" s="69">
        <v>21</v>
      </c>
      <c r="G74" s="9"/>
      <c r="H74" s="109">
        <f t="shared" si="4"/>
        <v>0</v>
      </c>
      <c r="J74" s="63"/>
    </row>
    <row r="75" spans="2:10" s="62" customFormat="1" ht="78.75">
      <c r="B75" s="110">
        <f>+COUNT($B$66:B74)+1</f>
        <v>7</v>
      </c>
      <c r="C75" s="111"/>
      <c r="D75" s="112" t="s">
        <v>251</v>
      </c>
      <c r="E75" s="69"/>
      <c r="F75" s="69"/>
      <c r="G75" s="9"/>
      <c r="H75" s="109"/>
      <c r="J75" s="63"/>
    </row>
    <row r="76" spans="2:10" s="62" customFormat="1">
      <c r="B76" s="110" t="s">
        <v>492</v>
      </c>
      <c r="C76" s="111"/>
      <c r="D76" s="112" t="s">
        <v>252</v>
      </c>
      <c r="E76" s="69" t="s">
        <v>25</v>
      </c>
      <c r="F76" s="69">
        <v>20</v>
      </c>
      <c r="G76" s="9"/>
      <c r="H76" s="109">
        <f t="shared" si="4"/>
        <v>0</v>
      </c>
      <c r="J76" s="63"/>
    </row>
    <row r="77" spans="2:10" s="62" customFormat="1">
      <c r="B77" s="110" t="s">
        <v>493</v>
      </c>
      <c r="C77" s="111"/>
      <c r="D77" s="112" t="s">
        <v>253</v>
      </c>
      <c r="E77" s="69" t="s">
        <v>25</v>
      </c>
      <c r="F77" s="69">
        <v>8</v>
      </c>
      <c r="G77" s="9"/>
      <c r="H77" s="109">
        <f t="shared" si="4"/>
        <v>0</v>
      </c>
      <c r="J77" s="63"/>
    </row>
    <row r="78" spans="2:10" s="62" customFormat="1" ht="78.75">
      <c r="B78" s="110">
        <f>+COUNT($B$66:B77)+1</f>
        <v>8</v>
      </c>
      <c r="C78" s="111"/>
      <c r="D78" s="112" t="s">
        <v>489</v>
      </c>
      <c r="E78" s="69"/>
      <c r="F78" s="69"/>
      <c r="G78" s="9"/>
      <c r="H78" s="109"/>
      <c r="J78" s="63"/>
    </row>
    <row r="79" spans="2:10" s="62" customFormat="1">
      <c r="B79" s="110" t="s">
        <v>494</v>
      </c>
      <c r="C79" s="111"/>
      <c r="D79" s="112" t="s">
        <v>252</v>
      </c>
      <c r="E79" s="69" t="s">
        <v>25</v>
      </c>
      <c r="F79" s="69">
        <v>10</v>
      </c>
      <c r="G79" s="9"/>
      <c r="H79" s="109">
        <f t="shared" si="4"/>
        <v>0</v>
      </c>
      <c r="J79" s="63"/>
    </row>
    <row r="80" spans="2:10" s="62" customFormat="1" ht="15.75" customHeight="1">
      <c r="B80" s="117"/>
      <c r="C80" s="118"/>
      <c r="D80" s="119"/>
      <c r="E80" s="120"/>
      <c r="F80" s="121"/>
      <c r="G80" s="42"/>
      <c r="H80" s="122"/>
    </row>
    <row r="81" spans="2:10" s="62" customFormat="1" ht="16.5" thickBot="1">
      <c r="B81" s="123"/>
      <c r="C81" s="124"/>
      <c r="D81" s="124"/>
      <c r="E81" s="125"/>
      <c r="F81" s="125"/>
      <c r="G81" s="8" t="str">
        <f>C65&amp;" SKUPAJ:"</f>
        <v>BETONSKA DELA SKUPAJ:</v>
      </c>
      <c r="H81" s="126">
        <f>SUM(H$67:H$79)</f>
        <v>0</v>
      </c>
    </row>
    <row r="83" spans="2:10" s="62" customFormat="1" ht="15.75" customHeight="1">
      <c r="B83" s="104" t="s">
        <v>255</v>
      </c>
      <c r="C83" s="179" t="s">
        <v>256</v>
      </c>
      <c r="D83" s="179"/>
      <c r="E83" s="105"/>
      <c r="F83" s="106"/>
      <c r="G83" s="6"/>
      <c r="H83" s="107"/>
      <c r="J83" s="63"/>
    </row>
    <row r="84" spans="2:10" s="62" customFormat="1">
      <c r="B84" s="108"/>
      <c r="C84" s="182"/>
      <c r="D84" s="182"/>
      <c r="E84" s="182"/>
      <c r="F84" s="182"/>
      <c r="G84" s="7"/>
      <c r="H84" s="109"/>
    </row>
    <row r="85" spans="2:10" s="62" customFormat="1" ht="110.25">
      <c r="B85" s="110">
        <f>+COUNT($B$84:B84)+1</f>
        <v>1</v>
      </c>
      <c r="C85" s="111" t="s">
        <v>462</v>
      </c>
      <c r="D85" s="112" t="s">
        <v>495</v>
      </c>
      <c r="E85" s="69" t="s">
        <v>56</v>
      </c>
      <c r="F85" s="69">
        <v>10672</v>
      </c>
      <c r="G85" s="9"/>
      <c r="H85" s="109">
        <f>+$F85*G85</f>
        <v>0</v>
      </c>
      <c r="J85" s="63"/>
    </row>
    <row r="86" spans="2:10" s="62" customFormat="1" ht="15.75" customHeight="1">
      <c r="B86" s="117"/>
      <c r="C86" s="118"/>
      <c r="D86" s="119"/>
      <c r="E86" s="120"/>
      <c r="F86" s="121"/>
      <c r="G86" s="42"/>
      <c r="H86" s="122"/>
    </row>
    <row r="87" spans="2:10" s="62" customFormat="1" ht="16.5" thickBot="1">
      <c r="B87" s="123"/>
      <c r="C87" s="124"/>
      <c r="D87" s="124"/>
      <c r="E87" s="125"/>
      <c r="F87" s="125"/>
      <c r="G87" s="8" t="str">
        <f>C83&amp;" SKUPAJ:"</f>
        <v>ŽELEZOKRIVSKA DELA SKUPAJ:</v>
      </c>
      <c r="H87" s="126">
        <f>SUM(H$85)</f>
        <v>0</v>
      </c>
    </row>
    <row r="90" spans="2:10" s="62" customFormat="1" ht="15.75" customHeight="1">
      <c r="B90" s="104" t="s">
        <v>261</v>
      </c>
      <c r="C90" s="179" t="s">
        <v>466</v>
      </c>
      <c r="D90" s="179"/>
      <c r="E90" s="105"/>
      <c r="F90" s="106"/>
      <c r="G90" s="6"/>
      <c r="H90" s="107"/>
      <c r="J90" s="63"/>
    </row>
    <row r="91" spans="2:10" s="62" customFormat="1" ht="34.5" customHeight="1">
      <c r="B91" s="108"/>
      <c r="C91" s="182" t="s">
        <v>262</v>
      </c>
      <c r="D91" s="182"/>
      <c r="E91" s="182"/>
      <c r="F91" s="182"/>
      <c r="G91" s="7"/>
      <c r="H91" s="109"/>
    </row>
    <row r="92" spans="2:10" s="62" customFormat="1" ht="94.5">
      <c r="B92" s="110">
        <f>+COUNT($B$91:B91)+1</f>
        <v>1</v>
      </c>
      <c r="C92" s="132" t="s">
        <v>467</v>
      </c>
      <c r="D92" s="112" t="s">
        <v>496</v>
      </c>
      <c r="E92" s="69" t="s">
        <v>24</v>
      </c>
      <c r="F92" s="69">
        <v>98</v>
      </c>
      <c r="G92" s="9"/>
      <c r="H92" s="109">
        <f t="shared" ref="H92:H93" si="5">+$F92*G92</f>
        <v>0</v>
      </c>
      <c r="J92" s="63"/>
    </row>
    <row r="93" spans="2:10" s="62" customFormat="1" ht="31.5">
      <c r="B93" s="110">
        <f>+COUNT($B$91:B92)+1</f>
        <v>2</v>
      </c>
      <c r="C93" s="132" t="s">
        <v>497</v>
      </c>
      <c r="D93" s="112" t="s">
        <v>263</v>
      </c>
      <c r="E93" s="69" t="s">
        <v>51</v>
      </c>
      <c r="F93" s="69">
        <v>74</v>
      </c>
      <c r="G93" s="9"/>
      <c r="H93" s="109">
        <f t="shared" si="5"/>
        <v>0</v>
      </c>
      <c r="J93" s="63"/>
    </row>
    <row r="94" spans="2:10" s="62" customFormat="1" ht="15.75" customHeight="1">
      <c r="B94" s="117"/>
      <c r="C94" s="118"/>
      <c r="D94" s="119"/>
      <c r="E94" s="120"/>
      <c r="F94" s="121"/>
      <c r="G94" s="42"/>
      <c r="H94" s="122"/>
    </row>
    <row r="95" spans="2:10" s="62" customFormat="1" ht="16.5" thickBot="1">
      <c r="B95" s="123"/>
      <c r="C95" s="124"/>
      <c r="D95" s="124"/>
      <c r="E95" s="125"/>
      <c r="F95" s="125"/>
      <c r="G95" s="8" t="str">
        <f>C90&amp;" SKUPAJ:"</f>
        <v>IZOLACIJE  SKUPAJ:</v>
      </c>
      <c r="H95" s="126">
        <f>SUM(H$92:H$93)</f>
        <v>0</v>
      </c>
    </row>
    <row r="97" spans="2:10" s="62" customFormat="1" ht="15.75" customHeight="1">
      <c r="B97" s="104" t="s">
        <v>266</v>
      </c>
      <c r="C97" s="179" t="s">
        <v>267</v>
      </c>
      <c r="D97" s="179"/>
      <c r="E97" s="105"/>
      <c r="F97" s="106"/>
      <c r="G97" s="6"/>
      <c r="H97" s="107"/>
      <c r="J97" s="63"/>
    </row>
    <row r="98" spans="2:10" s="62" customFormat="1">
      <c r="B98" s="108"/>
      <c r="C98" s="182"/>
      <c r="D98" s="182"/>
      <c r="E98" s="182"/>
      <c r="F98" s="182"/>
      <c r="G98" s="7"/>
      <c r="H98" s="109"/>
    </row>
    <row r="99" spans="2:10" s="62" customFormat="1" ht="31.5">
      <c r="B99" s="110">
        <f>+COUNT($B$98:B98)+1</f>
        <v>1</v>
      </c>
      <c r="C99" s="132">
        <v>78111</v>
      </c>
      <c r="D99" s="112" t="s">
        <v>268</v>
      </c>
      <c r="E99" s="69" t="s">
        <v>122</v>
      </c>
      <c r="F99" s="69">
        <v>14</v>
      </c>
      <c r="G99" s="9"/>
      <c r="H99" s="109">
        <f>+$F99*G99</f>
        <v>0</v>
      </c>
      <c r="J99" s="63"/>
    </row>
    <row r="100" spans="2:10" s="62" customFormat="1" ht="15.75" customHeight="1">
      <c r="B100" s="117"/>
      <c r="C100" s="118"/>
      <c r="D100" s="119"/>
      <c r="E100" s="120"/>
      <c r="F100" s="121"/>
      <c r="G100" s="42"/>
      <c r="H100" s="122"/>
    </row>
    <row r="101" spans="2:10" s="62" customFormat="1" ht="16.5" thickBot="1">
      <c r="B101" s="123"/>
      <c r="C101" s="124"/>
      <c r="D101" s="124"/>
      <c r="E101" s="125"/>
      <c r="F101" s="125"/>
      <c r="G101" s="8" t="str">
        <f>C97&amp;" SKUPAJ:"</f>
        <v>RAZNO SKUPAJ:</v>
      </c>
      <c r="H101" s="126">
        <f>SUM(H$99:H$99)</f>
        <v>0</v>
      </c>
    </row>
    <row r="103" spans="2:10" s="62" customFormat="1" ht="15.75" customHeight="1">
      <c r="B103" s="104" t="s">
        <v>270</v>
      </c>
      <c r="C103" s="179" t="s">
        <v>271</v>
      </c>
      <c r="D103" s="179"/>
      <c r="E103" s="105"/>
      <c r="F103" s="106"/>
      <c r="G103" s="6"/>
      <c r="H103" s="107"/>
      <c r="J103" s="63"/>
    </row>
    <row r="104" spans="2:10" s="62" customFormat="1">
      <c r="B104" s="108"/>
      <c r="C104" s="182"/>
      <c r="D104" s="182"/>
      <c r="E104" s="182"/>
      <c r="F104" s="182"/>
      <c r="G104" s="7"/>
      <c r="H104" s="109"/>
    </row>
    <row r="105" spans="2:10" s="62" customFormat="1" ht="31.5">
      <c r="B105" s="110">
        <f>+COUNT($B$104:B104)+1</f>
        <v>1</v>
      </c>
      <c r="C105" s="132">
        <v>17001</v>
      </c>
      <c r="D105" s="112" t="s">
        <v>272</v>
      </c>
      <c r="E105" s="69" t="s">
        <v>269</v>
      </c>
      <c r="F105" s="69">
        <v>1</v>
      </c>
      <c r="G105" s="9"/>
      <c r="H105" s="109">
        <f>+$F105*G105</f>
        <v>0</v>
      </c>
      <c r="J105" s="63"/>
    </row>
    <row r="106" spans="2:10" s="62" customFormat="1" ht="15.75" customHeight="1">
      <c r="B106" s="117"/>
      <c r="C106" s="118"/>
      <c r="D106" s="119"/>
      <c r="E106" s="120"/>
      <c r="F106" s="121"/>
      <c r="G106" s="42"/>
      <c r="H106" s="122"/>
    </row>
    <row r="107" spans="2:10" s="62" customFormat="1" ht="16.5" thickBot="1">
      <c r="B107" s="123"/>
      <c r="C107" s="124"/>
      <c r="D107" s="124"/>
      <c r="E107" s="125"/>
      <c r="F107" s="125"/>
      <c r="G107" s="8" t="str">
        <f>C103&amp;" SKUPAJ:"</f>
        <v>TEHNIČNA DOKUMENTACIJA SKUPAJ:</v>
      </c>
      <c r="H107" s="126">
        <f>SUM(H$105)</f>
        <v>0</v>
      </c>
    </row>
  </sheetData>
  <sheetProtection algorithmName="SHA-512" hashValue="8LRpEHmI41Kk2szUBfFjsqjmTUApx/FW8hzHrmzpCtULKJx0XXmYcJP8BzKZWDTuHEOzLfzk7vhRFqSyZUD1aw==" saltValue="1ssGUJyDyN9YEvb5cbcwfQ==" spinCount="100000" sheet="1" objects="1" scenarios="1"/>
  <mergeCells count="18">
    <mergeCell ref="C30:D30"/>
    <mergeCell ref="C31:F31"/>
    <mergeCell ref="C39:D39"/>
    <mergeCell ref="C40:F40"/>
    <mergeCell ref="C45:D45"/>
    <mergeCell ref="C46:F46"/>
    <mergeCell ref="C55:D55"/>
    <mergeCell ref="C56:F56"/>
    <mergeCell ref="C65:D65"/>
    <mergeCell ref="C66:F66"/>
    <mergeCell ref="C83:D83"/>
    <mergeCell ref="C84:F84"/>
    <mergeCell ref="C103:D103"/>
    <mergeCell ref="C104:F104"/>
    <mergeCell ref="C90:D90"/>
    <mergeCell ref="C91:F91"/>
    <mergeCell ref="C97:D97"/>
    <mergeCell ref="C98:F98"/>
  </mergeCells>
  <pageMargins left="0.70866141732283472" right="0.70866141732283472" top="0.74803149606299213" bottom="0.74803149606299213" header="0.31496062992125984" footer="0.31496062992125984"/>
  <pageSetup paperSize="9" scale="68" orientation="portrait" r:id="rId1"/>
  <headerFooter>
    <oddHeader>&amp;C&amp;"-,Ležeče"Prestavitev R2-402/1426 Solkan-Gonjače
(mimo naselja Kojsko) – 2.Faza - 2.etapa (3)&amp;R&amp;"-,Ležeče"RAZPIS 2021</oddHeader>
    <oddFooter>Stran &amp;P od &amp;N</oddFooter>
  </headerFooter>
  <rowBreaks count="1" manualBreakCount="1">
    <brk id="95" min="1" max="7" man="1"/>
  </rowBreaks>
  <colBreaks count="1" manualBreakCount="1">
    <brk id="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FAF02-85FD-4AF3-95DD-DA694CFCF115}">
  <sheetPr>
    <tabColor rgb="FF00339C"/>
  </sheetPr>
  <dimension ref="B1:K106"/>
  <sheetViews>
    <sheetView view="pageBreakPreview" topLeftCell="A92" zoomScaleNormal="100" zoomScaleSheetLayoutView="100" workbookViewId="0">
      <selection activeCell="H106" sqref="H106"/>
    </sheetView>
  </sheetViews>
  <sheetFormatPr defaultColWidth="9.140625" defaultRowHeight="15.75"/>
  <cols>
    <col min="1" max="1" width="9.140625" style="63"/>
    <col min="2" max="3" width="10.7109375" style="65" customWidth="1"/>
    <col min="4" max="4" width="47.7109375" style="142" customWidth="1"/>
    <col min="5" max="5" width="14.7109375" style="60" customWidth="1"/>
    <col min="6" max="6" width="12.7109375" style="60" customWidth="1"/>
    <col min="7" max="7" width="15.7109375" style="1" customWidth="1"/>
    <col min="8" max="8" width="15.7109375" style="61" customWidth="1"/>
    <col min="9" max="9" width="11.5703125" style="62" bestFit="1" customWidth="1"/>
    <col min="10" max="10" width="10.140625" style="63" bestFit="1" customWidth="1"/>
    <col min="11" max="16384" width="9.140625" style="63"/>
  </cols>
  <sheetData>
    <row r="1" spans="2:10">
      <c r="B1" s="58" t="s">
        <v>554</v>
      </c>
      <c r="C1" s="59" t="str">
        <f ca="1">MID(CELL("filename",A1),FIND("]",CELL("filename",A1))+1,255)</f>
        <v>ŠKATLASTI PREPUST 2</v>
      </c>
    </row>
    <row r="3" spans="2:10">
      <c r="B3" s="64" t="s">
        <v>14</v>
      </c>
    </row>
    <row r="4" spans="2:10">
      <c r="B4" s="66" t="str">
        <f ca="1">"REKAPITULACIJA "&amp;C1</f>
        <v>REKAPITULACIJA ŠKATLASTI PREPUST 2</v>
      </c>
      <c r="C4" s="67"/>
      <c r="D4" s="67"/>
      <c r="E4" s="68"/>
      <c r="F4" s="68"/>
      <c r="G4" s="2"/>
      <c r="H4" s="69"/>
      <c r="I4" s="70"/>
    </row>
    <row r="5" spans="2:10">
      <c r="B5" s="71"/>
      <c r="C5" s="72"/>
      <c r="D5" s="73"/>
      <c r="H5" s="74"/>
      <c r="I5" s="75"/>
      <c r="J5" s="76"/>
    </row>
    <row r="6" spans="2:10">
      <c r="B6" s="77" t="s">
        <v>48</v>
      </c>
      <c r="D6" s="78" t="str">
        <f>VLOOKUP(B6,$B$26:$H$9780,2,FALSE)</f>
        <v>PRIPRAVLJALNA IN ZAKLJUČNA DELA</v>
      </c>
      <c r="E6" s="79"/>
      <c r="F6" s="61"/>
      <c r="H6" s="80">
        <f>VLOOKUP($D6&amp;" SKUPAJ:",$G$26:H$9970,2,FALSE)</f>
        <v>0</v>
      </c>
      <c r="I6" s="81"/>
      <c r="J6" s="82"/>
    </row>
    <row r="7" spans="2:10">
      <c r="B7" s="77"/>
      <c r="D7" s="78"/>
      <c r="E7" s="79"/>
      <c r="F7" s="61"/>
      <c r="H7" s="80"/>
      <c r="I7" s="83"/>
      <c r="J7" s="84"/>
    </row>
    <row r="8" spans="2:10">
      <c r="B8" s="77" t="s">
        <v>49</v>
      </c>
      <c r="D8" s="78" t="str">
        <f>VLOOKUP(B8,$B$26:$H$9780,2,FALSE)</f>
        <v>ZAVAROVANJE PRED DOTOKOM VODE</v>
      </c>
      <c r="E8" s="79"/>
      <c r="F8" s="61"/>
      <c r="H8" s="80">
        <f>VLOOKUP($D8&amp;" SKUPAJ:",$G$26:H$9970,2,FALSE)</f>
        <v>0</v>
      </c>
      <c r="I8" s="85"/>
      <c r="J8" s="86"/>
    </row>
    <row r="9" spans="2:10">
      <c r="B9" s="77"/>
      <c r="D9" s="78"/>
      <c r="E9" s="79"/>
      <c r="F9" s="61"/>
      <c r="H9" s="80"/>
      <c r="I9" s="138"/>
    </row>
    <row r="10" spans="2:10">
      <c r="B10" s="77" t="s">
        <v>53</v>
      </c>
      <c r="D10" s="78" t="str">
        <f>VLOOKUP(B10,$B$26:$H$9780,2,FALSE)</f>
        <v>ZEMELJSKA DELA</v>
      </c>
      <c r="E10" s="79"/>
      <c r="F10" s="61"/>
      <c r="H10" s="80">
        <f>VLOOKUP($D10&amp;" SKUPAJ:",$G$26:H$9970,2,FALSE)</f>
        <v>0</v>
      </c>
      <c r="I10" s="85"/>
      <c r="J10" s="86"/>
    </row>
    <row r="11" spans="2:10">
      <c r="B11" s="77"/>
      <c r="D11" s="78"/>
      <c r="E11" s="79"/>
      <c r="F11" s="61"/>
      <c r="H11" s="80"/>
      <c r="I11" s="138"/>
    </row>
    <row r="12" spans="2:10">
      <c r="B12" s="77" t="s">
        <v>66</v>
      </c>
      <c r="D12" s="78" t="str">
        <f>VLOOKUP(B12,$B$26:$H$9780,2,FALSE)</f>
        <v>TESARSKA DELA</v>
      </c>
      <c r="E12" s="79"/>
      <c r="F12" s="61"/>
      <c r="H12" s="80">
        <f>VLOOKUP($D12&amp;" SKUPAJ:",$G$26:H$9970,2,FALSE)</f>
        <v>0</v>
      </c>
      <c r="I12" s="85"/>
      <c r="J12" s="86"/>
    </row>
    <row r="13" spans="2:10">
      <c r="B13" s="77"/>
      <c r="D13" s="78"/>
      <c r="E13" s="79"/>
      <c r="F13" s="61"/>
      <c r="H13" s="80"/>
      <c r="I13" s="138"/>
    </row>
    <row r="14" spans="2:10">
      <c r="B14" s="77" t="s">
        <v>67</v>
      </c>
      <c r="D14" s="78" t="str">
        <f>VLOOKUP(B14,$B$26:$H$9780,2,FALSE)</f>
        <v>BETONSKA DELA</v>
      </c>
      <c r="E14" s="79"/>
      <c r="F14" s="61"/>
      <c r="H14" s="80">
        <f>VLOOKUP($D14&amp;" SKUPAJ:",$G$26:H$9970,2,FALSE)</f>
        <v>0</v>
      </c>
      <c r="I14" s="85"/>
      <c r="J14" s="86"/>
    </row>
    <row r="15" spans="2:10">
      <c r="B15" s="77"/>
      <c r="D15" s="78"/>
      <c r="E15" s="79"/>
      <c r="F15" s="61"/>
      <c r="H15" s="80"/>
      <c r="I15" s="138"/>
    </row>
    <row r="16" spans="2:10">
      <c r="B16" s="77" t="s">
        <v>255</v>
      </c>
      <c r="D16" s="78" t="str">
        <f>VLOOKUP(B16,$B$26:$H$9780,2,FALSE)</f>
        <v>ŽELEZOKRIVSKA DELA</v>
      </c>
      <c r="E16" s="79"/>
      <c r="F16" s="61"/>
      <c r="H16" s="80">
        <f>VLOOKUP($D16&amp;" SKUPAJ:",$G$26:H$9970,2,FALSE)</f>
        <v>0</v>
      </c>
      <c r="I16" s="85"/>
      <c r="J16" s="86"/>
    </row>
    <row r="17" spans="2:11">
      <c r="B17" s="77"/>
      <c r="D17" s="78"/>
      <c r="E17" s="79"/>
      <c r="F17" s="61"/>
      <c r="H17" s="80"/>
      <c r="I17" s="139"/>
      <c r="J17" s="86"/>
    </row>
    <row r="18" spans="2:11">
      <c r="B18" s="77" t="s">
        <v>261</v>
      </c>
      <c r="D18" s="78" t="str">
        <f>VLOOKUP(B18,$B$26:$H$9780,2,FALSE)</f>
        <v xml:space="preserve">IZOLACIJE </v>
      </c>
      <c r="E18" s="79"/>
      <c r="F18" s="61"/>
      <c r="H18" s="80">
        <f>VLOOKUP($D18&amp;" SKUPAJ:",$G$26:H$9970,2,FALSE)</f>
        <v>0</v>
      </c>
      <c r="I18" s="85"/>
      <c r="J18" s="86"/>
    </row>
    <row r="19" spans="2:11">
      <c r="B19" s="77"/>
      <c r="D19" s="78"/>
      <c r="E19" s="79"/>
      <c r="F19" s="61"/>
      <c r="H19" s="80"/>
      <c r="I19" s="139"/>
      <c r="J19" s="86"/>
    </row>
    <row r="20" spans="2:11">
      <c r="B20" s="77" t="s">
        <v>266</v>
      </c>
      <c r="D20" s="78" t="str">
        <f>VLOOKUP(B20,$B$26:$H$9780,2,FALSE)</f>
        <v>RAZNO</v>
      </c>
      <c r="E20" s="79"/>
      <c r="F20" s="61"/>
      <c r="H20" s="80">
        <f>VLOOKUP($D20&amp;" SKUPAJ:",$G$26:H$9970,2,FALSE)</f>
        <v>0</v>
      </c>
      <c r="I20" s="85"/>
      <c r="J20" s="86"/>
    </row>
    <row r="21" spans="2:11">
      <c r="B21" s="77"/>
      <c r="D21" s="78"/>
      <c r="E21" s="79"/>
      <c r="F21" s="61"/>
      <c r="H21" s="80"/>
      <c r="I21" s="139"/>
      <c r="J21" s="86"/>
    </row>
    <row r="22" spans="2:11">
      <c r="B22" s="77" t="s">
        <v>270</v>
      </c>
      <c r="D22" s="78" t="str">
        <f>VLOOKUP(B22,$B$26:$H$9780,2,FALSE)</f>
        <v>TEHNIČNA DOKUMENTACIJA</v>
      </c>
      <c r="E22" s="79"/>
      <c r="F22" s="61"/>
      <c r="H22" s="80">
        <f>VLOOKUP($D22&amp;" SKUPAJ:",$G$26:H$9970,2,FALSE)</f>
        <v>0</v>
      </c>
      <c r="I22" s="85"/>
      <c r="J22" s="86"/>
    </row>
    <row r="23" spans="2:11" s="62" customFormat="1" ht="16.5" thickBot="1">
      <c r="B23" s="87"/>
      <c r="C23" s="88"/>
      <c r="D23" s="89"/>
      <c r="E23" s="90"/>
      <c r="F23" s="91"/>
      <c r="G23" s="3"/>
      <c r="H23" s="92"/>
    </row>
    <row r="24" spans="2:11" s="62" customFormat="1" ht="16.5" thickTop="1">
      <c r="B24" s="93"/>
      <c r="C24" s="94"/>
      <c r="D24" s="95"/>
      <c r="E24" s="96"/>
      <c r="F24" s="97"/>
      <c r="G24" s="4" t="str">
        <f ca="1">"SKUPAJ "&amp;C1&amp;" (BREZ DDV):"</f>
        <v>SKUPAJ ŠKATLASTI PREPUST 2 (BREZ DDV):</v>
      </c>
      <c r="H24" s="98">
        <f>SUM(H6:H22)</f>
        <v>0</v>
      </c>
    </row>
    <row r="26" spans="2:11" s="62" customFormat="1" ht="16.5" thickBot="1">
      <c r="B26" s="99" t="s">
        <v>0</v>
      </c>
      <c r="C26" s="100" t="s">
        <v>1</v>
      </c>
      <c r="D26" s="101" t="s">
        <v>2</v>
      </c>
      <c r="E26" s="102" t="s">
        <v>3</v>
      </c>
      <c r="F26" s="102" t="s">
        <v>4</v>
      </c>
      <c r="G26" s="5" t="s">
        <v>5</v>
      </c>
      <c r="H26" s="102" t="s">
        <v>6</v>
      </c>
    </row>
    <row r="28" spans="2:11">
      <c r="B28" s="103"/>
      <c r="C28" s="103"/>
      <c r="D28" s="103"/>
      <c r="E28" s="103"/>
      <c r="F28" s="103"/>
      <c r="G28" s="53"/>
      <c r="H28" s="103"/>
    </row>
    <row r="30" spans="2:11" s="62" customFormat="1">
      <c r="B30" s="104" t="s">
        <v>48</v>
      </c>
      <c r="C30" s="179" t="s">
        <v>230</v>
      </c>
      <c r="D30" s="179"/>
      <c r="E30" s="105"/>
      <c r="F30" s="106"/>
      <c r="G30" s="6"/>
      <c r="H30" s="107"/>
    </row>
    <row r="31" spans="2:11" s="62" customFormat="1">
      <c r="B31" s="108"/>
      <c r="C31" s="178"/>
      <c r="D31" s="178"/>
      <c r="E31" s="178"/>
      <c r="F31" s="178"/>
      <c r="G31" s="7"/>
      <c r="H31" s="109"/>
    </row>
    <row r="32" spans="2:11" s="62" customFormat="1" ht="78.75">
      <c r="B32" s="110">
        <f>+COUNT($B$31:B31)+1</f>
        <v>1</v>
      </c>
      <c r="C32" s="111">
        <v>1001</v>
      </c>
      <c r="D32" s="112" t="s">
        <v>446</v>
      </c>
      <c r="E32" s="69" t="s">
        <v>233</v>
      </c>
      <c r="F32" s="69">
        <v>1</v>
      </c>
      <c r="G32" s="9"/>
      <c r="H32" s="109">
        <f>+$F32*G32</f>
        <v>0</v>
      </c>
      <c r="K32" s="60"/>
    </row>
    <row r="33" spans="2:11" s="62" customFormat="1" ht="63">
      <c r="B33" s="110">
        <f>+COUNT($B$31:B32)+1</f>
        <v>2</v>
      </c>
      <c r="C33" s="111">
        <v>1002</v>
      </c>
      <c r="D33" s="112" t="s">
        <v>447</v>
      </c>
      <c r="E33" s="69" t="s">
        <v>233</v>
      </c>
      <c r="F33" s="69">
        <v>1</v>
      </c>
      <c r="G33" s="9"/>
      <c r="H33" s="109">
        <f t="shared" ref="H33:H35" si="0">+$F33*G33</f>
        <v>0</v>
      </c>
      <c r="K33" s="60"/>
    </row>
    <row r="34" spans="2:11" s="62" customFormat="1" ht="31.5">
      <c r="B34" s="110">
        <f>+COUNT($B$31:B33)+1</f>
        <v>3</v>
      </c>
      <c r="C34" s="111">
        <v>1003</v>
      </c>
      <c r="D34" s="112" t="s">
        <v>231</v>
      </c>
      <c r="E34" s="69" t="s">
        <v>233</v>
      </c>
      <c r="F34" s="69">
        <v>1</v>
      </c>
      <c r="G34" s="9"/>
      <c r="H34" s="109">
        <f t="shared" si="0"/>
        <v>0</v>
      </c>
      <c r="K34" s="60"/>
    </row>
    <row r="35" spans="2:11" s="62" customFormat="1" ht="63">
      <c r="B35" s="110">
        <f>+COUNT($B$31:B34)+1</f>
        <v>4</v>
      </c>
      <c r="C35" s="111">
        <v>1004</v>
      </c>
      <c r="D35" s="112" t="s">
        <v>232</v>
      </c>
      <c r="E35" s="69" t="s">
        <v>69</v>
      </c>
      <c r="F35" s="69">
        <v>15</v>
      </c>
      <c r="G35" s="9"/>
      <c r="H35" s="109">
        <f t="shared" si="0"/>
        <v>0</v>
      </c>
      <c r="K35" s="60"/>
    </row>
    <row r="36" spans="2:11" s="62" customFormat="1" ht="15.75" customHeight="1">
      <c r="B36" s="117"/>
      <c r="C36" s="118"/>
      <c r="D36" s="119"/>
      <c r="E36" s="120"/>
      <c r="F36" s="121"/>
      <c r="G36" s="42"/>
      <c r="H36" s="122"/>
    </row>
    <row r="37" spans="2:11" s="62" customFormat="1" ht="16.5" thickBot="1">
      <c r="B37" s="123"/>
      <c r="C37" s="124"/>
      <c r="D37" s="124"/>
      <c r="E37" s="125"/>
      <c r="F37" s="125"/>
      <c r="G37" s="8" t="str">
        <f>C30&amp;" SKUPAJ:"</f>
        <v>PRIPRAVLJALNA IN ZAKLJUČNA DELA SKUPAJ:</v>
      </c>
      <c r="H37" s="126">
        <f>SUM(H$32:H$35)</f>
        <v>0</v>
      </c>
    </row>
    <row r="38" spans="2:11" s="62" customFormat="1">
      <c r="B38" s="117"/>
      <c r="C38" s="118"/>
      <c r="D38" s="119"/>
      <c r="E38" s="120"/>
      <c r="F38" s="121"/>
      <c r="G38" s="42"/>
      <c r="H38" s="122"/>
    </row>
    <row r="39" spans="2:11" s="62" customFormat="1">
      <c r="B39" s="104" t="s">
        <v>49</v>
      </c>
      <c r="C39" s="179" t="s">
        <v>234</v>
      </c>
      <c r="D39" s="179"/>
      <c r="E39" s="105"/>
      <c r="F39" s="106"/>
      <c r="G39" s="6"/>
      <c r="H39" s="107"/>
    </row>
    <row r="40" spans="2:11" s="62" customFormat="1">
      <c r="B40" s="108"/>
      <c r="C40" s="178"/>
      <c r="D40" s="178"/>
      <c r="E40" s="178"/>
      <c r="F40" s="178"/>
      <c r="G40" s="7"/>
      <c r="H40" s="109"/>
    </row>
    <row r="41" spans="2:11" s="62" customFormat="1" ht="63">
      <c r="B41" s="110">
        <f>+COUNT($B$40:B40)+1</f>
        <v>1</v>
      </c>
      <c r="C41" s="111">
        <v>2001</v>
      </c>
      <c r="D41" s="112" t="s">
        <v>235</v>
      </c>
      <c r="E41" s="69" t="s">
        <v>54</v>
      </c>
      <c r="F41" s="69">
        <v>30</v>
      </c>
      <c r="G41" s="9"/>
      <c r="H41" s="109">
        <f t="shared" ref="H41" si="1">+$F41*G41</f>
        <v>0</v>
      </c>
    </row>
    <row r="42" spans="2:11" s="62" customFormat="1" ht="15.75" customHeight="1">
      <c r="B42" s="117"/>
      <c r="C42" s="118"/>
      <c r="D42" s="119"/>
      <c r="E42" s="120"/>
      <c r="F42" s="121"/>
      <c r="G42" s="42"/>
      <c r="H42" s="122"/>
    </row>
    <row r="43" spans="2:11" s="62" customFormat="1" ht="16.5" thickBot="1">
      <c r="B43" s="123"/>
      <c r="C43" s="124"/>
      <c r="D43" s="124"/>
      <c r="E43" s="125"/>
      <c r="F43" s="125"/>
      <c r="G43" s="8" t="str">
        <f>C39&amp;" SKUPAJ:"</f>
        <v>ZAVAROVANJE PRED DOTOKOM VODE SKUPAJ:</v>
      </c>
      <c r="H43" s="126">
        <f>SUM(H$40:H$41)</f>
        <v>0</v>
      </c>
    </row>
    <row r="44" spans="2:11" s="62" customFormat="1">
      <c r="B44" s="128"/>
      <c r="C44" s="118"/>
      <c r="D44" s="129"/>
      <c r="E44" s="130"/>
      <c r="F44" s="121"/>
      <c r="G44" s="42"/>
      <c r="H44" s="122"/>
      <c r="J44" s="63"/>
    </row>
    <row r="45" spans="2:11" s="62" customFormat="1">
      <c r="B45" s="104" t="s">
        <v>53</v>
      </c>
      <c r="C45" s="179" t="s">
        <v>137</v>
      </c>
      <c r="D45" s="179"/>
      <c r="E45" s="105"/>
      <c r="F45" s="106"/>
      <c r="G45" s="6"/>
      <c r="H45" s="107"/>
      <c r="J45" s="63"/>
    </row>
    <row r="46" spans="2:11" s="62" customFormat="1" ht="33" customHeight="1">
      <c r="B46" s="108"/>
      <c r="C46" s="182" t="s">
        <v>236</v>
      </c>
      <c r="D46" s="182"/>
      <c r="E46" s="182"/>
      <c r="F46" s="182"/>
      <c r="G46" s="7"/>
      <c r="H46" s="109"/>
    </row>
    <row r="47" spans="2:11" s="62" customFormat="1" ht="47.25">
      <c r="B47" s="110">
        <f>+COUNT($B$46:B46)+1</f>
        <v>1</v>
      </c>
      <c r="C47" s="111" t="s">
        <v>479</v>
      </c>
      <c r="D47" s="112" t="s">
        <v>237</v>
      </c>
      <c r="E47" s="69" t="s">
        <v>24</v>
      </c>
      <c r="F47" s="69">
        <v>180</v>
      </c>
      <c r="G47" s="9"/>
      <c r="H47" s="109">
        <f t="shared" ref="H47:H51" si="2">+$F47*G47</f>
        <v>0</v>
      </c>
      <c r="J47" s="63"/>
    </row>
    <row r="48" spans="2:11" s="62" customFormat="1" ht="94.5">
      <c r="B48" s="110">
        <f>+COUNT($B$46:B47)+1</f>
        <v>2</v>
      </c>
      <c r="C48" s="111" t="s">
        <v>480</v>
      </c>
      <c r="D48" s="112" t="s">
        <v>584</v>
      </c>
      <c r="E48" s="69" t="s">
        <v>25</v>
      </c>
      <c r="F48" s="69">
        <v>540</v>
      </c>
      <c r="G48" s="9"/>
      <c r="H48" s="109">
        <f t="shared" si="2"/>
        <v>0</v>
      </c>
      <c r="J48" s="63"/>
    </row>
    <row r="49" spans="2:10" s="62" customFormat="1" ht="63">
      <c r="B49" s="110" t="str">
        <f>+B48&amp;"A"</f>
        <v>2A</v>
      </c>
      <c r="C49" s="111" t="s">
        <v>481</v>
      </c>
      <c r="D49" s="112" t="s">
        <v>238</v>
      </c>
      <c r="E49" s="69" t="s">
        <v>24</v>
      </c>
      <c r="F49" s="69">
        <v>124</v>
      </c>
      <c r="G49" s="9"/>
      <c r="H49" s="109">
        <f t="shared" si="2"/>
        <v>0</v>
      </c>
      <c r="J49" s="63"/>
    </row>
    <row r="50" spans="2:10" s="62" customFormat="1" ht="94.5">
      <c r="B50" s="110" t="str">
        <f>+B48&amp;"B"</f>
        <v>2B</v>
      </c>
      <c r="C50" s="111" t="s">
        <v>454</v>
      </c>
      <c r="D50" s="112" t="s">
        <v>239</v>
      </c>
      <c r="E50" s="69" t="s">
        <v>25</v>
      </c>
      <c r="F50" s="69">
        <v>210</v>
      </c>
      <c r="G50" s="9"/>
      <c r="H50" s="109">
        <f t="shared" si="2"/>
        <v>0</v>
      </c>
      <c r="J50" s="63"/>
    </row>
    <row r="51" spans="2:10" s="62" customFormat="1" ht="78.75">
      <c r="B51" s="110">
        <f>+COUNT($B$46:B50)+1</f>
        <v>3</v>
      </c>
      <c r="C51" s="111" t="s">
        <v>454</v>
      </c>
      <c r="D51" s="112" t="s">
        <v>240</v>
      </c>
      <c r="E51" s="69" t="s">
        <v>25</v>
      </c>
      <c r="F51" s="69">
        <v>88</v>
      </c>
      <c r="G51" s="9"/>
      <c r="H51" s="109">
        <f t="shared" si="2"/>
        <v>0</v>
      </c>
      <c r="J51" s="63"/>
    </row>
    <row r="52" spans="2:10" s="62" customFormat="1" ht="15.75" customHeight="1">
      <c r="B52" s="117"/>
      <c r="C52" s="118"/>
      <c r="D52" s="119"/>
      <c r="E52" s="120"/>
      <c r="F52" s="121"/>
      <c r="G52" s="42"/>
      <c r="H52" s="122"/>
    </row>
    <row r="53" spans="2:10" s="62" customFormat="1" ht="16.5" thickBot="1">
      <c r="B53" s="123"/>
      <c r="C53" s="124"/>
      <c r="D53" s="124"/>
      <c r="E53" s="125"/>
      <c r="F53" s="125"/>
      <c r="G53" s="8" t="str">
        <f>C45&amp;" SKUPAJ:"</f>
        <v>ZEMELJSKA DELA SKUPAJ:</v>
      </c>
      <c r="H53" s="126">
        <f>SUM(H$47:H$51)</f>
        <v>0</v>
      </c>
    </row>
    <row r="55" spans="2:10" s="62" customFormat="1">
      <c r="B55" s="104" t="s">
        <v>66</v>
      </c>
      <c r="C55" s="179" t="s">
        <v>110</v>
      </c>
      <c r="D55" s="179"/>
      <c r="E55" s="105"/>
      <c r="F55" s="106"/>
      <c r="G55" s="6"/>
      <c r="H55" s="107"/>
      <c r="J55" s="63"/>
    </row>
    <row r="56" spans="2:10" s="62" customFormat="1">
      <c r="B56" s="108"/>
      <c r="C56" s="182"/>
      <c r="D56" s="182"/>
      <c r="E56" s="182"/>
      <c r="F56" s="182"/>
      <c r="G56" s="7"/>
      <c r="H56" s="109"/>
    </row>
    <row r="57" spans="2:10" s="62" customFormat="1" ht="78.75">
      <c r="B57" s="110">
        <f>+COUNT($B$56:B56)+1</f>
        <v>1</v>
      </c>
      <c r="C57" s="111">
        <v>6001</v>
      </c>
      <c r="D57" s="112" t="s">
        <v>242</v>
      </c>
      <c r="E57" s="131" t="s">
        <v>24</v>
      </c>
      <c r="F57" s="131">
        <v>30</v>
      </c>
      <c r="G57" s="54"/>
      <c r="H57" s="109">
        <f>+$F57*G57</f>
        <v>0</v>
      </c>
      <c r="J57" s="63"/>
    </row>
    <row r="58" spans="2:10" s="62" customFormat="1" ht="94.5">
      <c r="B58" s="110">
        <f>+COUNT($B$56:B57)+1</f>
        <v>2</v>
      </c>
      <c r="C58" s="111">
        <v>6002</v>
      </c>
      <c r="D58" s="112" t="s">
        <v>243</v>
      </c>
      <c r="E58" s="131" t="s">
        <v>24</v>
      </c>
      <c r="F58" s="131">
        <v>240</v>
      </c>
      <c r="G58" s="54"/>
      <c r="H58" s="109">
        <f t="shared" ref="H58:H61" si="3">+$F58*G58</f>
        <v>0</v>
      </c>
      <c r="J58" s="63"/>
    </row>
    <row r="59" spans="2:10" s="62" customFormat="1" ht="126">
      <c r="B59" s="110">
        <f>+COUNT($B$56:B58)+1</f>
        <v>3</v>
      </c>
      <c r="C59" s="111">
        <v>6003</v>
      </c>
      <c r="D59" s="112" t="s">
        <v>244</v>
      </c>
      <c r="E59" s="131" t="s">
        <v>24</v>
      </c>
      <c r="F59" s="131">
        <v>80</v>
      </c>
      <c r="G59" s="54"/>
      <c r="H59" s="109">
        <f t="shared" si="3"/>
        <v>0</v>
      </c>
      <c r="J59" s="63"/>
    </row>
    <row r="60" spans="2:10" s="62" customFormat="1" ht="78.75">
      <c r="B60" s="110">
        <f>+COUNT($B$56:B59)+1</f>
        <v>4</v>
      </c>
      <c r="C60" s="111">
        <v>6004</v>
      </c>
      <c r="D60" s="112" t="s">
        <v>245</v>
      </c>
      <c r="E60" s="131" t="s">
        <v>24</v>
      </c>
      <c r="F60" s="131">
        <v>70</v>
      </c>
      <c r="G60" s="54"/>
      <c r="H60" s="109">
        <f t="shared" si="3"/>
        <v>0</v>
      </c>
      <c r="J60" s="63"/>
    </row>
    <row r="61" spans="2:10" s="62" customFormat="1" ht="63">
      <c r="B61" s="110">
        <f>+COUNT($B$56:B60)+1</f>
        <v>5</v>
      </c>
      <c r="C61" s="111">
        <v>6005</v>
      </c>
      <c r="D61" s="112" t="s">
        <v>246</v>
      </c>
      <c r="E61" s="131" t="s">
        <v>24</v>
      </c>
      <c r="F61" s="131">
        <v>16</v>
      </c>
      <c r="G61" s="54"/>
      <c r="H61" s="109">
        <f t="shared" si="3"/>
        <v>0</v>
      </c>
      <c r="J61" s="63"/>
    </row>
    <row r="62" spans="2:10" s="62" customFormat="1" ht="15.75" customHeight="1">
      <c r="B62" s="117"/>
      <c r="C62" s="118"/>
      <c r="D62" s="119"/>
      <c r="E62" s="120"/>
      <c r="F62" s="121"/>
      <c r="G62" s="42"/>
      <c r="H62" s="122"/>
    </row>
    <row r="63" spans="2:10" s="62" customFormat="1" ht="16.5" thickBot="1">
      <c r="B63" s="123"/>
      <c r="C63" s="124"/>
      <c r="D63" s="124"/>
      <c r="E63" s="125"/>
      <c r="F63" s="125"/>
      <c r="G63" s="8" t="str">
        <f>C55&amp;" SKUPAJ:"</f>
        <v>TESARSKA DELA SKUPAJ:</v>
      </c>
      <c r="H63" s="126">
        <f>SUM(H$57:H$61)</f>
        <v>0</v>
      </c>
    </row>
    <row r="65" spans="2:10" s="62" customFormat="1">
      <c r="B65" s="104" t="s">
        <v>67</v>
      </c>
      <c r="C65" s="179" t="s">
        <v>247</v>
      </c>
      <c r="D65" s="179"/>
      <c r="E65" s="105"/>
      <c r="F65" s="106"/>
      <c r="G65" s="6"/>
      <c r="H65" s="107"/>
      <c r="J65" s="63"/>
    </row>
    <row r="66" spans="2:10" s="62" customFormat="1" ht="71.25" customHeight="1">
      <c r="B66" s="108"/>
      <c r="C66" s="182" t="s">
        <v>482</v>
      </c>
      <c r="D66" s="182"/>
      <c r="E66" s="182"/>
      <c r="F66" s="182"/>
      <c r="G66" s="7"/>
      <c r="H66" s="109"/>
    </row>
    <row r="67" spans="2:10" s="62" customFormat="1" ht="78.75">
      <c r="B67" s="110">
        <f>+COUNT($B$66:B66)+1</f>
        <v>1</v>
      </c>
      <c r="C67" s="111"/>
      <c r="D67" s="112" t="s">
        <v>250</v>
      </c>
      <c r="E67" s="69" t="s">
        <v>25</v>
      </c>
      <c r="F67" s="69">
        <v>18</v>
      </c>
      <c r="G67" s="9"/>
      <c r="H67" s="109">
        <f>+$F67*G67</f>
        <v>0</v>
      </c>
      <c r="J67" s="63"/>
    </row>
    <row r="68" spans="2:10" s="62" customFormat="1" ht="63">
      <c r="B68" s="110">
        <f>+COUNT($B$66:B67)+1</f>
        <v>2</v>
      </c>
      <c r="C68" s="111"/>
      <c r="D68" s="112" t="s">
        <v>483</v>
      </c>
      <c r="E68" s="69" t="s">
        <v>25</v>
      </c>
      <c r="F68" s="69">
        <v>43</v>
      </c>
      <c r="G68" s="9"/>
      <c r="H68" s="109">
        <f t="shared" ref="H68:H79" si="4">+$F68*G68</f>
        <v>0</v>
      </c>
      <c r="J68" s="63"/>
    </row>
    <row r="69" spans="2:10" s="62" customFormat="1" ht="63">
      <c r="B69" s="110">
        <f>+COUNT($B$66:B68)+1</f>
        <v>3</v>
      </c>
      <c r="C69" s="111"/>
      <c r="D69" s="112" t="s">
        <v>484</v>
      </c>
      <c r="E69" s="69" t="s">
        <v>25</v>
      </c>
      <c r="F69" s="69">
        <v>48</v>
      </c>
      <c r="G69" s="9"/>
      <c r="H69" s="109">
        <f t="shared" si="4"/>
        <v>0</v>
      </c>
      <c r="J69" s="63"/>
    </row>
    <row r="70" spans="2:10" s="62" customFormat="1" ht="110.25">
      <c r="B70" s="110">
        <f>+COUNT($B$66:B69)+1</f>
        <v>4</v>
      </c>
      <c r="C70" s="111"/>
      <c r="D70" s="112" t="s">
        <v>485</v>
      </c>
      <c r="E70" s="69" t="s">
        <v>24</v>
      </c>
      <c r="F70" s="69">
        <v>30</v>
      </c>
      <c r="G70" s="9"/>
      <c r="H70" s="109">
        <f t="shared" si="4"/>
        <v>0</v>
      </c>
      <c r="J70" s="63"/>
    </row>
    <row r="71" spans="2:10" s="62" customFormat="1" ht="63">
      <c r="B71" s="110">
        <f>+COUNT($B$66:B70)+1</f>
        <v>5</v>
      </c>
      <c r="C71" s="111"/>
      <c r="D71" s="112" t="s">
        <v>248</v>
      </c>
      <c r="E71" s="69" t="s">
        <v>51</v>
      </c>
      <c r="F71" s="69">
        <v>3.4</v>
      </c>
      <c r="G71" s="9"/>
      <c r="H71" s="109">
        <f t="shared" si="4"/>
        <v>0</v>
      </c>
      <c r="J71" s="63"/>
    </row>
    <row r="72" spans="2:10" s="62" customFormat="1" ht="63">
      <c r="B72" s="110">
        <f>+COUNT($B$66:B71)+1</f>
        <v>6</v>
      </c>
      <c r="C72" s="111"/>
      <c r="D72" s="112" t="s">
        <v>249</v>
      </c>
      <c r="E72" s="69"/>
      <c r="F72" s="69"/>
      <c r="G72" s="9"/>
      <c r="H72" s="109"/>
      <c r="J72" s="63"/>
    </row>
    <row r="73" spans="2:10" s="62" customFormat="1">
      <c r="B73" s="110" t="s">
        <v>490</v>
      </c>
      <c r="C73" s="111"/>
      <c r="D73" s="112" t="s">
        <v>486</v>
      </c>
      <c r="E73" s="69" t="s">
        <v>25</v>
      </c>
      <c r="F73" s="69">
        <v>24</v>
      </c>
      <c r="G73" s="9"/>
      <c r="H73" s="109">
        <f t="shared" si="4"/>
        <v>0</v>
      </c>
      <c r="J73" s="63"/>
    </row>
    <row r="74" spans="2:10" s="62" customFormat="1">
      <c r="B74" s="110" t="s">
        <v>491</v>
      </c>
      <c r="C74" s="111"/>
      <c r="D74" s="112" t="s">
        <v>487</v>
      </c>
      <c r="E74" s="69" t="s">
        <v>25</v>
      </c>
      <c r="F74" s="69">
        <v>29</v>
      </c>
      <c r="G74" s="9"/>
      <c r="H74" s="109">
        <f t="shared" si="4"/>
        <v>0</v>
      </c>
      <c r="J74" s="63"/>
    </row>
    <row r="75" spans="2:10" s="62" customFormat="1" ht="78.75">
      <c r="B75" s="110">
        <f>+COUNT($B$66:B74)+1</f>
        <v>7</v>
      </c>
      <c r="C75" s="111"/>
      <c r="D75" s="112" t="s">
        <v>251</v>
      </c>
      <c r="E75" s="69"/>
      <c r="F75" s="69"/>
      <c r="G75" s="9"/>
      <c r="H75" s="109"/>
      <c r="J75" s="63"/>
    </row>
    <row r="76" spans="2:10" s="62" customFormat="1">
      <c r="B76" s="110" t="s">
        <v>492</v>
      </c>
      <c r="C76" s="111"/>
      <c r="D76" s="112" t="s">
        <v>488</v>
      </c>
      <c r="E76" s="69" t="s">
        <v>25</v>
      </c>
      <c r="F76" s="69">
        <v>24</v>
      </c>
      <c r="G76" s="9"/>
      <c r="H76" s="109">
        <f t="shared" si="4"/>
        <v>0</v>
      </c>
      <c r="J76" s="63"/>
    </row>
    <row r="77" spans="2:10" s="62" customFormat="1">
      <c r="B77" s="110" t="s">
        <v>493</v>
      </c>
      <c r="C77" s="111"/>
      <c r="D77" s="112" t="s">
        <v>487</v>
      </c>
      <c r="E77" s="69" t="s">
        <v>25</v>
      </c>
      <c r="F77" s="69">
        <v>10</v>
      </c>
      <c r="G77" s="9"/>
      <c r="H77" s="109">
        <f t="shared" si="4"/>
        <v>0</v>
      </c>
      <c r="J77" s="63"/>
    </row>
    <row r="78" spans="2:10" s="62" customFormat="1" ht="78.75">
      <c r="B78" s="110">
        <f>+COUNT($B$66:B77)+1</f>
        <v>8</v>
      </c>
      <c r="C78" s="111"/>
      <c r="D78" s="112" t="s">
        <v>489</v>
      </c>
      <c r="E78" s="69"/>
      <c r="F78" s="69"/>
      <c r="G78" s="9"/>
      <c r="H78" s="109"/>
      <c r="J78" s="63"/>
    </row>
    <row r="79" spans="2:10" s="62" customFormat="1">
      <c r="B79" s="110" t="s">
        <v>494</v>
      </c>
      <c r="C79" s="111"/>
      <c r="D79" s="112" t="s">
        <v>488</v>
      </c>
      <c r="E79" s="69" t="s">
        <v>25</v>
      </c>
      <c r="F79" s="69">
        <v>8</v>
      </c>
      <c r="G79" s="9"/>
      <c r="H79" s="109">
        <f t="shared" si="4"/>
        <v>0</v>
      </c>
      <c r="J79" s="63"/>
    </row>
    <row r="80" spans="2:10" s="62" customFormat="1" ht="15.75" customHeight="1">
      <c r="B80" s="117"/>
      <c r="C80" s="118"/>
      <c r="D80" s="119"/>
      <c r="E80" s="120"/>
      <c r="F80" s="121"/>
      <c r="G80" s="42"/>
      <c r="H80" s="122"/>
    </row>
    <row r="81" spans="2:10" s="62" customFormat="1" ht="16.5" thickBot="1">
      <c r="B81" s="123"/>
      <c r="C81" s="124"/>
      <c r="D81" s="124"/>
      <c r="E81" s="125"/>
      <c r="F81" s="125"/>
      <c r="G81" s="8" t="str">
        <f>C65&amp;" SKUPAJ:"</f>
        <v>BETONSKA DELA SKUPAJ:</v>
      </c>
      <c r="H81" s="126">
        <f>SUM(H$67:H$79)</f>
        <v>0</v>
      </c>
    </row>
    <row r="83" spans="2:10" s="62" customFormat="1" ht="15.75" customHeight="1">
      <c r="B83" s="104" t="s">
        <v>255</v>
      </c>
      <c r="C83" s="179" t="s">
        <v>256</v>
      </c>
      <c r="D83" s="179"/>
      <c r="E83" s="105"/>
      <c r="F83" s="106"/>
      <c r="G83" s="6"/>
      <c r="H83" s="107"/>
      <c r="J83" s="63"/>
    </row>
    <row r="84" spans="2:10" s="62" customFormat="1">
      <c r="B84" s="108"/>
      <c r="C84" s="182"/>
      <c r="D84" s="182"/>
      <c r="E84" s="182"/>
      <c r="F84" s="182"/>
      <c r="G84" s="7"/>
      <c r="H84" s="109"/>
    </row>
    <row r="85" spans="2:10" s="62" customFormat="1" ht="110.25">
      <c r="B85" s="110">
        <f>+COUNT($B$84:B84)+1</f>
        <v>1</v>
      </c>
      <c r="C85" s="111" t="s">
        <v>462</v>
      </c>
      <c r="D85" s="112" t="s">
        <v>498</v>
      </c>
      <c r="E85" s="69" t="s">
        <v>56</v>
      </c>
      <c r="F85" s="69">
        <v>11904</v>
      </c>
      <c r="G85" s="9"/>
      <c r="H85" s="109">
        <f>+$F85*G85</f>
        <v>0</v>
      </c>
      <c r="J85" s="63"/>
    </row>
    <row r="86" spans="2:10" s="62" customFormat="1" ht="15.75" customHeight="1">
      <c r="B86" s="117"/>
      <c r="C86" s="118"/>
      <c r="D86" s="119"/>
      <c r="E86" s="120"/>
      <c r="F86" s="121"/>
      <c r="G86" s="42"/>
      <c r="H86" s="122"/>
    </row>
    <row r="87" spans="2:10" s="62" customFormat="1" ht="16.5" thickBot="1">
      <c r="B87" s="123"/>
      <c r="C87" s="124"/>
      <c r="D87" s="124"/>
      <c r="E87" s="125"/>
      <c r="F87" s="125"/>
      <c r="G87" s="8" t="str">
        <f>C83&amp;" SKUPAJ:"</f>
        <v>ŽELEZOKRIVSKA DELA SKUPAJ:</v>
      </c>
      <c r="H87" s="126">
        <f>SUM(H$85)</f>
        <v>0</v>
      </c>
    </row>
    <row r="89" spans="2:10" s="62" customFormat="1" ht="15.75" customHeight="1">
      <c r="B89" s="104" t="s">
        <v>261</v>
      </c>
      <c r="C89" s="179" t="s">
        <v>466</v>
      </c>
      <c r="D89" s="179"/>
      <c r="E89" s="105"/>
      <c r="F89" s="106"/>
      <c r="G89" s="6"/>
      <c r="H89" s="107"/>
      <c r="J89" s="63"/>
    </row>
    <row r="90" spans="2:10" s="62" customFormat="1" ht="34.5" customHeight="1">
      <c r="B90" s="108"/>
      <c r="C90" s="182" t="s">
        <v>262</v>
      </c>
      <c r="D90" s="182"/>
      <c r="E90" s="182"/>
      <c r="F90" s="182"/>
      <c r="G90" s="7"/>
      <c r="H90" s="109"/>
    </row>
    <row r="91" spans="2:10" s="62" customFormat="1" ht="94.5">
      <c r="B91" s="110">
        <f>+COUNT($B$90:B90)+1</f>
        <v>1</v>
      </c>
      <c r="C91" s="132" t="s">
        <v>467</v>
      </c>
      <c r="D91" s="112" t="s">
        <v>496</v>
      </c>
      <c r="E91" s="69" t="s">
        <v>241</v>
      </c>
      <c r="F91" s="69">
        <v>94</v>
      </c>
      <c r="G91" s="9"/>
      <c r="H91" s="109">
        <f t="shared" ref="H91:H92" si="5">+$F91*G91</f>
        <v>0</v>
      </c>
      <c r="J91" s="63"/>
    </row>
    <row r="92" spans="2:10" s="62" customFormat="1" ht="31.5">
      <c r="B92" s="110">
        <f>+COUNT($B$90:B91)+1</f>
        <v>2</v>
      </c>
      <c r="C92" s="132" t="s">
        <v>497</v>
      </c>
      <c r="D92" s="112" t="s">
        <v>263</v>
      </c>
      <c r="E92" s="69" t="s">
        <v>51</v>
      </c>
      <c r="F92" s="69">
        <v>64</v>
      </c>
      <c r="G92" s="9"/>
      <c r="H92" s="109">
        <f t="shared" si="5"/>
        <v>0</v>
      </c>
      <c r="J92" s="63"/>
    </row>
    <row r="93" spans="2:10" s="62" customFormat="1" ht="15.75" customHeight="1">
      <c r="B93" s="117"/>
      <c r="C93" s="118"/>
      <c r="D93" s="119"/>
      <c r="E93" s="120"/>
      <c r="F93" s="121"/>
      <c r="G93" s="42"/>
      <c r="H93" s="122"/>
    </row>
    <row r="94" spans="2:10" s="62" customFormat="1" ht="16.5" thickBot="1">
      <c r="B94" s="123"/>
      <c r="C94" s="124"/>
      <c r="D94" s="124"/>
      <c r="E94" s="125"/>
      <c r="F94" s="125"/>
      <c r="G94" s="8" t="str">
        <f>C89&amp;" SKUPAJ:"</f>
        <v>IZOLACIJE  SKUPAJ:</v>
      </c>
      <c r="H94" s="126">
        <f>SUM(H$91:H$92)</f>
        <v>0</v>
      </c>
    </row>
    <row r="96" spans="2:10" s="62" customFormat="1" ht="15.75" customHeight="1">
      <c r="B96" s="104" t="s">
        <v>266</v>
      </c>
      <c r="C96" s="179" t="s">
        <v>267</v>
      </c>
      <c r="D96" s="179"/>
      <c r="E96" s="105"/>
      <c r="F96" s="106"/>
      <c r="G96" s="6"/>
      <c r="H96" s="107"/>
      <c r="J96" s="63"/>
    </row>
    <row r="97" spans="2:10" s="62" customFormat="1">
      <c r="B97" s="108"/>
      <c r="C97" s="182"/>
      <c r="D97" s="182"/>
      <c r="E97" s="182"/>
      <c r="F97" s="182"/>
      <c r="G97" s="7"/>
      <c r="H97" s="109"/>
    </row>
    <row r="98" spans="2:10" s="62" customFormat="1" ht="31.5">
      <c r="B98" s="110">
        <f>+COUNT($B$97:B97)+1</f>
        <v>1</v>
      </c>
      <c r="C98" s="132">
        <v>16014</v>
      </c>
      <c r="D98" s="112" t="s">
        <v>268</v>
      </c>
      <c r="E98" s="69" t="s">
        <v>122</v>
      </c>
      <c r="F98" s="69">
        <v>14</v>
      </c>
      <c r="G98" s="9"/>
      <c r="H98" s="109">
        <f>+$F98*G98</f>
        <v>0</v>
      </c>
      <c r="J98" s="63"/>
    </row>
    <row r="99" spans="2:10" s="62" customFormat="1" ht="15.75" customHeight="1">
      <c r="B99" s="117"/>
      <c r="C99" s="118"/>
      <c r="D99" s="119"/>
      <c r="E99" s="120"/>
      <c r="F99" s="121"/>
      <c r="G99" s="42"/>
      <c r="H99" s="122"/>
    </row>
    <row r="100" spans="2:10" s="62" customFormat="1" ht="16.5" thickBot="1">
      <c r="B100" s="123"/>
      <c r="C100" s="124"/>
      <c r="D100" s="124"/>
      <c r="E100" s="125"/>
      <c r="F100" s="125"/>
      <c r="G100" s="8" t="str">
        <f>C96&amp;" SKUPAJ:"</f>
        <v>RAZNO SKUPAJ:</v>
      </c>
      <c r="H100" s="126">
        <f>SUM(H$98:H$98)</f>
        <v>0</v>
      </c>
    </row>
    <row r="102" spans="2:10" s="62" customFormat="1" ht="15.75" customHeight="1">
      <c r="B102" s="104" t="s">
        <v>270</v>
      </c>
      <c r="C102" s="179" t="s">
        <v>271</v>
      </c>
      <c r="D102" s="179"/>
      <c r="E102" s="105"/>
      <c r="F102" s="106"/>
      <c r="G102" s="6"/>
      <c r="H102" s="107"/>
      <c r="J102" s="63"/>
    </row>
    <row r="103" spans="2:10" s="62" customFormat="1">
      <c r="B103" s="108"/>
      <c r="C103" s="182"/>
      <c r="D103" s="182"/>
      <c r="E103" s="182"/>
      <c r="F103" s="182"/>
      <c r="G103" s="7"/>
      <c r="H103" s="109"/>
    </row>
    <row r="104" spans="2:10" s="62" customFormat="1" ht="31.5">
      <c r="B104" s="110">
        <f>+COUNT($B$103:B103)+1</f>
        <v>1</v>
      </c>
      <c r="C104" s="132">
        <v>17001</v>
      </c>
      <c r="D104" s="112" t="s">
        <v>272</v>
      </c>
      <c r="E104" s="69" t="s">
        <v>269</v>
      </c>
      <c r="F104" s="69">
        <v>1</v>
      </c>
      <c r="G104" s="9"/>
      <c r="H104" s="109">
        <f>+$F104*G104</f>
        <v>0</v>
      </c>
      <c r="J104" s="63"/>
    </row>
    <row r="105" spans="2:10" s="62" customFormat="1" ht="15.75" customHeight="1">
      <c r="B105" s="117"/>
      <c r="C105" s="118"/>
      <c r="D105" s="119"/>
      <c r="E105" s="120"/>
      <c r="F105" s="121"/>
      <c r="G105" s="42"/>
      <c r="H105" s="122"/>
    </row>
    <row r="106" spans="2:10" s="62" customFormat="1" ht="16.5" thickBot="1">
      <c r="B106" s="123"/>
      <c r="C106" s="124"/>
      <c r="D106" s="124"/>
      <c r="E106" s="125"/>
      <c r="F106" s="125"/>
      <c r="G106" s="8" t="str">
        <f>C102&amp;" SKUPAJ:"</f>
        <v>TEHNIČNA DOKUMENTACIJA SKUPAJ:</v>
      </c>
      <c r="H106" s="126">
        <f>SUM(H$104)</f>
        <v>0</v>
      </c>
    </row>
  </sheetData>
  <sheetProtection algorithmName="SHA-512" hashValue="dR1tV5KSn40kmOriz/kSfoAHIWrQbwQUEjkGsnCzGG8zTSl6UOJnzFBfEB3EzCpMTgC092IIrs9fYWNP0Gv6Hg==" saltValue="5MimgjIneEQQUGHv3lgERQ==" spinCount="100000" sheet="1" objects="1" scenarios="1"/>
  <mergeCells count="18">
    <mergeCell ref="C30:D30"/>
    <mergeCell ref="C31:F31"/>
    <mergeCell ref="C39:D39"/>
    <mergeCell ref="C40:F40"/>
    <mergeCell ref="C45:D45"/>
    <mergeCell ref="C46:F46"/>
    <mergeCell ref="C55:D55"/>
    <mergeCell ref="C56:F56"/>
    <mergeCell ref="C65:D65"/>
    <mergeCell ref="C66:F66"/>
    <mergeCell ref="C83:D83"/>
    <mergeCell ref="C84:F84"/>
    <mergeCell ref="C102:D102"/>
    <mergeCell ref="C103:F103"/>
    <mergeCell ref="C89:D89"/>
    <mergeCell ref="C90:F90"/>
    <mergeCell ref="C96:D96"/>
    <mergeCell ref="C97:F97"/>
  </mergeCells>
  <pageMargins left="0.70866141732283472" right="0.70866141732283472" top="0.74803149606299213" bottom="0.74803149606299213" header="0.31496062992125984" footer="0.31496062992125984"/>
  <pageSetup paperSize="9" scale="68" orientation="portrait" r:id="rId1"/>
  <headerFooter>
    <oddHeader>&amp;C&amp;"-,Ležeče"Prestavitev R2-402/1426 Solkan-Gonjače
(mimo naselja Kojsko) – 2.Faza - 2.etapa (3)&amp;R&amp;"-,Ležeče"RAZPIS 2021</oddHeader>
    <oddFooter>Stran &amp;P od &amp;N</oddFooter>
  </headerFooter>
  <rowBreaks count="3" manualBreakCount="3">
    <brk id="44" min="1" max="7" man="1"/>
    <brk id="64" min="1" max="7" man="1"/>
    <brk id="88" min="1" max="7" man="1"/>
  </rowBreaks>
  <colBreaks count="1" manualBreakCount="1">
    <brk id="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7495B-8DA1-4AA8-BA8C-DBEEDE713773}">
  <sheetPr>
    <tabColor rgb="FFFF0000"/>
  </sheetPr>
  <dimension ref="B1:K211"/>
  <sheetViews>
    <sheetView view="pageBreakPreview" topLeftCell="A199" zoomScale="55" zoomScaleNormal="100" zoomScaleSheetLayoutView="55" workbookViewId="0">
      <selection activeCell="H211" sqref="H211"/>
    </sheetView>
  </sheetViews>
  <sheetFormatPr defaultColWidth="9.140625" defaultRowHeight="15.75"/>
  <cols>
    <col min="1" max="1" width="9.140625" style="63"/>
    <col min="2" max="3" width="10.7109375" style="65" customWidth="1"/>
    <col min="4" max="4" width="47.7109375" style="142" customWidth="1"/>
    <col min="5" max="5" width="14.7109375" style="60" customWidth="1"/>
    <col min="6" max="6" width="12.7109375" style="60" customWidth="1"/>
    <col min="7" max="7" width="15.7109375" style="1" customWidth="1"/>
    <col min="8" max="8" width="15.7109375" style="61" customWidth="1"/>
    <col min="9" max="9" width="11.5703125" style="62" bestFit="1" customWidth="1"/>
    <col min="10" max="10" width="10.140625" style="63" bestFit="1" customWidth="1"/>
    <col min="11" max="16384" width="9.140625" style="63"/>
  </cols>
  <sheetData>
    <row r="1" spans="2:10">
      <c r="B1" s="58" t="s">
        <v>52</v>
      </c>
      <c r="C1" s="59" t="str">
        <f ca="1">MID(CELL("filename",A1),FIND("]",CELL("filename",A1))+1,255)</f>
        <v>JR</v>
      </c>
    </row>
    <row r="3" spans="2:10">
      <c r="B3" s="64" t="s">
        <v>14</v>
      </c>
    </row>
    <row r="4" spans="2:10">
      <c r="B4" s="66" t="str">
        <f ca="1">"REKAPITULACIJA "&amp;C1</f>
        <v>REKAPITULACIJA JR</v>
      </c>
      <c r="C4" s="67"/>
      <c r="D4" s="67"/>
      <c r="E4" s="68"/>
      <c r="F4" s="68"/>
      <c r="G4" s="2"/>
      <c r="H4" s="69"/>
      <c r="I4" s="70"/>
    </row>
    <row r="5" spans="2:10">
      <c r="B5" s="71"/>
      <c r="C5" s="72"/>
      <c r="D5" s="73"/>
      <c r="H5" s="74"/>
      <c r="I5" s="75"/>
      <c r="J5" s="76"/>
    </row>
    <row r="6" spans="2:10" ht="31.5">
      <c r="B6" s="77" t="s">
        <v>48</v>
      </c>
      <c r="D6" s="78" t="str">
        <f>VLOOKUP(B6,$B$16:$H$9961,2,FALSE)</f>
        <v>GRADBENA DELA - NN PRIKLJUČEK IN CESTNA RAZSVETLJAVA</v>
      </c>
      <c r="E6" s="79"/>
      <c r="F6" s="61"/>
      <c r="H6" s="80">
        <f>VLOOKUP($D6&amp;" SKUPAJ:",$G$16:H$10031,2,FALSE)</f>
        <v>0</v>
      </c>
      <c r="I6" s="81"/>
      <c r="J6" s="82"/>
    </row>
    <row r="7" spans="2:10">
      <c r="B7" s="77"/>
      <c r="D7" s="78"/>
      <c r="E7" s="79"/>
      <c r="F7" s="61"/>
      <c r="H7" s="80"/>
      <c r="I7" s="83"/>
      <c r="J7" s="84"/>
    </row>
    <row r="8" spans="2:10">
      <c r="B8" s="77" t="s">
        <v>49</v>
      </c>
      <c r="D8" s="78" t="str">
        <f>VLOOKUP(B8,$B$16:$H$9961,2,FALSE)</f>
        <v>ELEKTROMONTAŽNA DELA - NN PRIKLJUČEK</v>
      </c>
      <c r="E8" s="79"/>
      <c r="F8" s="61"/>
      <c r="H8" s="80">
        <f>VLOOKUP($D8&amp;" SKUPAJ:",$G$16:H$10031,2,FALSE)</f>
        <v>0</v>
      </c>
      <c r="I8" s="85"/>
      <c r="J8" s="86"/>
    </row>
    <row r="9" spans="2:10">
      <c r="B9" s="77"/>
      <c r="D9" s="78"/>
      <c r="E9" s="79"/>
      <c r="F9" s="61"/>
      <c r="H9" s="80"/>
      <c r="I9" s="70"/>
    </row>
    <row r="10" spans="2:10" ht="31.5">
      <c r="B10" s="77" t="s">
        <v>46</v>
      </c>
      <c r="D10" s="78" t="str">
        <f>VLOOKUP(B10,$B$16:$H$9961,2,FALSE)</f>
        <v>ELEKTROMONTAŽNA DELA - CESTNA RAZSVETLJAVA</v>
      </c>
      <c r="E10" s="79"/>
      <c r="F10" s="61"/>
      <c r="H10" s="80">
        <f>VLOOKUP($D10&amp;" SKUPAJ:",$G$16:H$10031,2,FALSE)</f>
        <v>0</v>
      </c>
    </row>
    <row r="11" spans="2:10">
      <c r="B11" s="77"/>
      <c r="D11" s="78"/>
      <c r="E11" s="79"/>
      <c r="F11" s="61"/>
      <c r="H11" s="80"/>
    </row>
    <row r="12" spans="2:10">
      <c r="B12" s="77" t="s">
        <v>66</v>
      </c>
      <c r="D12" s="78" t="str">
        <f>VLOOKUP(B12,$B$16:$H$9961,2,FALSE)</f>
        <v>OSTALO</v>
      </c>
      <c r="E12" s="79"/>
      <c r="F12" s="61"/>
      <c r="H12" s="80">
        <f>VLOOKUP($D12&amp;" SKUPAJ:",$G$16:H$10031,2,FALSE)</f>
        <v>0</v>
      </c>
    </row>
    <row r="13" spans="2:10" s="62" customFormat="1" ht="16.5" thickBot="1">
      <c r="B13" s="87"/>
      <c r="C13" s="88"/>
      <c r="D13" s="89"/>
      <c r="E13" s="90"/>
      <c r="F13" s="91"/>
      <c r="G13" s="3"/>
      <c r="H13" s="92"/>
    </row>
    <row r="14" spans="2:10" s="62" customFormat="1" ht="16.5" thickTop="1">
      <c r="B14" s="93"/>
      <c r="C14" s="94"/>
      <c r="D14" s="95"/>
      <c r="E14" s="96"/>
      <c r="F14" s="97"/>
      <c r="G14" s="4" t="str">
        <f ca="1">"SKUPAJ "&amp;C1&amp;" (BREZ DDV):"</f>
        <v>SKUPAJ JR (BREZ DDV):</v>
      </c>
      <c r="H14" s="98">
        <f>SUM(H6:H12)</f>
        <v>0</v>
      </c>
    </row>
    <row r="16" spans="2:10" s="62" customFormat="1" ht="16.5" thickBot="1">
      <c r="B16" s="99" t="s">
        <v>0</v>
      </c>
      <c r="C16" s="100" t="s">
        <v>1</v>
      </c>
      <c r="D16" s="101" t="s">
        <v>2</v>
      </c>
      <c r="E16" s="102" t="s">
        <v>3</v>
      </c>
      <c r="F16" s="102" t="s">
        <v>4</v>
      </c>
      <c r="G16" s="5" t="s">
        <v>5</v>
      </c>
      <c r="H16" s="102" t="s">
        <v>6</v>
      </c>
    </row>
    <row r="18" spans="2:11">
      <c r="B18" s="103"/>
      <c r="C18" s="103"/>
      <c r="D18" s="103"/>
      <c r="E18" s="103"/>
      <c r="F18" s="103"/>
      <c r="G18" s="53"/>
      <c r="H18" s="103"/>
    </row>
    <row r="20" spans="2:11" s="62" customFormat="1">
      <c r="B20" s="104" t="s">
        <v>48</v>
      </c>
      <c r="C20" s="179" t="s">
        <v>386</v>
      </c>
      <c r="D20" s="179"/>
      <c r="E20" s="105"/>
      <c r="F20" s="106"/>
      <c r="G20" s="6"/>
      <c r="H20" s="107"/>
    </row>
    <row r="21" spans="2:11" s="62" customFormat="1">
      <c r="B21" s="108"/>
      <c r="C21" s="178" t="s">
        <v>89</v>
      </c>
      <c r="D21" s="178"/>
      <c r="E21" s="178"/>
      <c r="F21" s="178"/>
      <c r="G21" s="7"/>
      <c r="H21" s="109"/>
    </row>
    <row r="22" spans="2:11" s="62" customFormat="1">
      <c r="B22" s="110">
        <f>+COUNT($B$21:B21)+1</f>
        <v>1</v>
      </c>
      <c r="C22" s="111"/>
      <c r="D22" s="112" t="s">
        <v>387</v>
      </c>
      <c r="E22" s="69" t="s">
        <v>51</v>
      </c>
      <c r="F22" s="69">
        <v>522</v>
      </c>
      <c r="G22" s="9"/>
      <c r="H22" s="109">
        <f>+$F22*G22</f>
        <v>0</v>
      </c>
      <c r="K22" s="60"/>
    </row>
    <row r="23" spans="2:11" s="62" customFormat="1" ht="47.25">
      <c r="B23" s="110">
        <f>+COUNT($B$21:B22)+1</f>
        <v>2</v>
      </c>
      <c r="C23" s="111"/>
      <c r="D23" s="112" t="s">
        <v>388</v>
      </c>
      <c r="E23" s="69" t="s">
        <v>51</v>
      </c>
      <c r="F23" s="69">
        <v>200</v>
      </c>
      <c r="G23" s="9"/>
      <c r="H23" s="109">
        <f t="shared" ref="H23:H28" si="0">+$F23*G23</f>
        <v>0</v>
      </c>
      <c r="K23" s="60"/>
    </row>
    <row r="24" spans="2:11" s="62" customFormat="1">
      <c r="B24" s="108"/>
      <c r="C24" s="178" t="s">
        <v>137</v>
      </c>
      <c r="D24" s="178"/>
      <c r="E24" s="178"/>
      <c r="F24" s="178"/>
      <c r="G24" s="7"/>
      <c r="H24" s="109"/>
    </row>
    <row r="25" spans="2:11" s="62" customFormat="1" ht="47.25">
      <c r="B25" s="110">
        <f>+COUNT($B$21:B24)+1</f>
        <v>3</v>
      </c>
      <c r="C25" s="111"/>
      <c r="D25" s="112" t="s">
        <v>604</v>
      </c>
      <c r="E25" s="69" t="s">
        <v>25</v>
      </c>
      <c r="F25" s="69">
        <v>196.6</v>
      </c>
      <c r="G25" s="9"/>
      <c r="H25" s="109">
        <f t="shared" ref="H25:H27" si="1">+$F25*G25</f>
        <v>0</v>
      </c>
      <c r="K25" s="60"/>
    </row>
    <row r="26" spans="2:11" s="62" customFormat="1" ht="63">
      <c r="B26" s="110">
        <f>+COUNT($B$21:B25)+1</f>
        <v>4</v>
      </c>
      <c r="C26" s="111"/>
      <c r="D26" s="112" t="s">
        <v>389</v>
      </c>
      <c r="E26" s="69" t="s">
        <v>25</v>
      </c>
      <c r="F26" s="69">
        <v>49.2</v>
      </c>
      <c r="G26" s="9"/>
      <c r="H26" s="109">
        <f t="shared" ref="H26" si="2">+$F26*G26</f>
        <v>0</v>
      </c>
      <c r="K26" s="60"/>
    </row>
    <row r="27" spans="2:11" s="62" customFormat="1" ht="31.5">
      <c r="B27" s="110">
        <f>+COUNT($B$21:B26)+1</f>
        <v>5</v>
      </c>
      <c r="C27" s="111"/>
      <c r="D27" s="112" t="s">
        <v>390</v>
      </c>
      <c r="E27" s="69" t="s">
        <v>24</v>
      </c>
      <c r="F27" s="69">
        <v>173.3</v>
      </c>
      <c r="G27" s="9"/>
      <c r="H27" s="109">
        <f t="shared" si="1"/>
        <v>0</v>
      </c>
      <c r="K27" s="60"/>
    </row>
    <row r="28" spans="2:11" s="62" customFormat="1" ht="78.75">
      <c r="B28" s="110">
        <f>+COUNT($B$21:B27)+1</f>
        <v>6</v>
      </c>
      <c r="C28" s="134"/>
      <c r="D28" s="127" t="s">
        <v>605</v>
      </c>
      <c r="E28" s="131" t="s">
        <v>25</v>
      </c>
      <c r="F28" s="131">
        <v>52.6</v>
      </c>
      <c r="G28" s="9"/>
      <c r="H28" s="109">
        <f t="shared" si="0"/>
        <v>0</v>
      </c>
      <c r="K28" s="60"/>
    </row>
    <row r="29" spans="2:11" s="62" customFormat="1" ht="63">
      <c r="B29" s="110">
        <f>+COUNT($B$21:B28)+1</f>
        <v>7</v>
      </c>
      <c r="C29" s="134"/>
      <c r="D29" s="127" t="s">
        <v>391</v>
      </c>
      <c r="E29" s="131" t="s">
        <v>25</v>
      </c>
      <c r="F29" s="131">
        <v>6.8</v>
      </c>
      <c r="G29" s="9"/>
      <c r="H29" s="109">
        <f t="shared" ref="H29:H32" si="3">+$F29*G29</f>
        <v>0</v>
      </c>
      <c r="K29" s="60"/>
    </row>
    <row r="30" spans="2:11" s="62" customFormat="1" ht="78.75">
      <c r="B30" s="110">
        <f>+COUNT($B$21:B29)+1</f>
        <v>8</v>
      </c>
      <c r="C30" s="134"/>
      <c r="D30" s="127" t="s">
        <v>392</v>
      </c>
      <c r="E30" s="131" t="s">
        <v>25</v>
      </c>
      <c r="F30" s="131">
        <v>88.8</v>
      </c>
      <c r="G30" s="9"/>
      <c r="H30" s="109">
        <f t="shared" si="3"/>
        <v>0</v>
      </c>
      <c r="K30" s="60"/>
    </row>
    <row r="31" spans="2:11" s="62" customFormat="1" ht="63">
      <c r="B31" s="110">
        <f>+COUNT($B$21:B30)+1</f>
        <v>9</v>
      </c>
      <c r="C31" s="134"/>
      <c r="D31" s="127" t="s">
        <v>393</v>
      </c>
      <c r="E31" s="131" t="s">
        <v>25</v>
      </c>
      <c r="F31" s="131">
        <v>73.900000000000006</v>
      </c>
      <c r="G31" s="9"/>
      <c r="H31" s="109">
        <f t="shared" si="3"/>
        <v>0</v>
      </c>
      <c r="K31" s="60"/>
    </row>
    <row r="32" spans="2:11" s="62" customFormat="1" ht="31.5">
      <c r="B32" s="110">
        <f>+COUNT($B$21:B31)+1</f>
        <v>10</v>
      </c>
      <c r="C32" s="134"/>
      <c r="D32" s="127" t="s">
        <v>585</v>
      </c>
      <c r="E32" s="131" t="s">
        <v>25</v>
      </c>
      <c r="F32" s="131">
        <v>156.9</v>
      </c>
      <c r="G32" s="9"/>
      <c r="H32" s="109">
        <f t="shared" si="3"/>
        <v>0</v>
      </c>
      <c r="K32" s="60"/>
    </row>
    <row r="33" spans="2:11" s="62" customFormat="1" ht="31.5">
      <c r="B33" s="110">
        <f>+COUNT($B$21:B32)+1</f>
        <v>11</v>
      </c>
      <c r="C33" s="134"/>
      <c r="D33" s="127" t="s">
        <v>394</v>
      </c>
      <c r="E33" s="131" t="s">
        <v>24</v>
      </c>
      <c r="F33" s="131">
        <v>23.2</v>
      </c>
      <c r="G33" s="9"/>
      <c r="H33" s="109">
        <f>+$F33*G33</f>
        <v>0</v>
      </c>
      <c r="K33" s="60"/>
    </row>
    <row r="34" spans="2:11" s="62" customFormat="1">
      <c r="B34" s="108"/>
      <c r="C34" s="181" t="s">
        <v>395</v>
      </c>
      <c r="D34" s="181"/>
      <c r="E34" s="181"/>
      <c r="F34" s="181"/>
      <c r="G34" s="7"/>
      <c r="H34" s="109"/>
    </row>
    <row r="35" spans="2:11" s="62" customFormat="1" ht="47.25">
      <c r="B35" s="110">
        <f>+COUNT($B$21:B34)+1</f>
        <v>12</v>
      </c>
      <c r="C35" s="134"/>
      <c r="D35" s="127" t="s">
        <v>396</v>
      </c>
      <c r="E35" s="131" t="s">
        <v>51</v>
      </c>
      <c r="F35" s="131">
        <v>294</v>
      </c>
      <c r="G35" s="9"/>
      <c r="H35" s="109">
        <f t="shared" ref="H35:H104" si="4">+$F35*G35</f>
        <v>0</v>
      </c>
      <c r="K35" s="60"/>
    </row>
    <row r="36" spans="2:11" s="62" customFormat="1" ht="47.25">
      <c r="B36" s="110">
        <f>+COUNT($B$21:B35)+1</f>
        <v>13</v>
      </c>
      <c r="C36" s="134"/>
      <c r="D36" s="127" t="s">
        <v>397</v>
      </c>
      <c r="E36" s="131" t="s">
        <v>51</v>
      </c>
      <c r="F36" s="131">
        <v>345</v>
      </c>
      <c r="G36" s="9"/>
      <c r="H36" s="109">
        <f t="shared" si="4"/>
        <v>0</v>
      </c>
      <c r="K36" s="60"/>
    </row>
    <row r="37" spans="2:11" s="62" customFormat="1" ht="31.5">
      <c r="B37" s="110">
        <f>+COUNT($B$21:B36)+1</f>
        <v>14</v>
      </c>
      <c r="C37" s="134"/>
      <c r="D37" s="127" t="s">
        <v>398</v>
      </c>
      <c r="E37" s="131" t="s">
        <v>51</v>
      </c>
      <c r="F37" s="131">
        <v>580</v>
      </c>
      <c r="G37" s="9"/>
      <c r="H37" s="109">
        <f t="shared" si="4"/>
        <v>0</v>
      </c>
      <c r="K37" s="60"/>
    </row>
    <row r="38" spans="2:11" s="62" customFormat="1" ht="31.5">
      <c r="B38" s="110">
        <f>+COUNT($B$21:B37)+1</f>
        <v>15</v>
      </c>
      <c r="C38" s="134"/>
      <c r="D38" s="127" t="s">
        <v>399</v>
      </c>
      <c r="E38" s="131" t="s">
        <v>23</v>
      </c>
      <c r="F38" s="131">
        <v>25</v>
      </c>
      <c r="G38" s="9"/>
      <c r="H38" s="109">
        <f t="shared" si="4"/>
        <v>0</v>
      </c>
      <c r="K38" s="60"/>
    </row>
    <row r="39" spans="2:11" s="62" customFormat="1" ht="31.5">
      <c r="B39" s="110">
        <f>+COUNT($B$21:B38)+1</f>
        <v>16</v>
      </c>
      <c r="C39" s="134"/>
      <c r="D39" s="127" t="s">
        <v>400</v>
      </c>
      <c r="E39" s="131" t="s">
        <v>23</v>
      </c>
      <c r="F39" s="131">
        <v>10</v>
      </c>
      <c r="G39" s="9"/>
      <c r="H39" s="109">
        <f t="shared" si="4"/>
        <v>0</v>
      </c>
      <c r="K39" s="60"/>
    </row>
    <row r="40" spans="2:11" s="62" customFormat="1" ht="31.5">
      <c r="B40" s="110">
        <f>+COUNT($B$21:B39)+1</f>
        <v>17</v>
      </c>
      <c r="C40" s="134"/>
      <c r="D40" s="127" t="s">
        <v>401</v>
      </c>
      <c r="E40" s="131" t="s">
        <v>51</v>
      </c>
      <c r="F40" s="131">
        <v>522</v>
      </c>
      <c r="G40" s="9"/>
      <c r="H40" s="109">
        <f t="shared" si="4"/>
        <v>0</v>
      </c>
      <c r="K40" s="60"/>
    </row>
    <row r="41" spans="2:11" s="62" customFormat="1" ht="47.25">
      <c r="B41" s="110">
        <f>+COUNT($B$21:B40)+1</f>
        <v>18</v>
      </c>
      <c r="C41" s="134"/>
      <c r="D41" s="127" t="s">
        <v>606</v>
      </c>
      <c r="E41" s="131" t="s">
        <v>23</v>
      </c>
      <c r="F41" s="131">
        <v>14</v>
      </c>
      <c r="G41" s="9"/>
      <c r="H41" s="109">
        <f t="shared" ref="H41" si="5">+$F41*G41</f>
        <v>0</v>
      </c>
      <c r="K41" s="60"/>
    </row>
    <row r="42" spans="2:11" s="62" customFormat="1" ht="63">
      <c r="B42" s="110">
        <f>+COUNT($B$21:B41)+1</f>
        <v>19</v>
      </c>
      <c r="C42" s="134"/>
      <c r="D42" s="127" t="s">
        <v>607</v>
      </c>
      <c r="E42" s="131" t="s">
        <v>347</v>
      </c>
      <c r="F42" s="131">
        <v>3</v>
      </c>
      <c r="G42" s="9"/>
      <c r="H42" s="109">
        <f t="shared" si="4"/>
        <v>0</v>
      </c>
      <c r="K42" s="60"/>
    </row>
    <row r="43" spans="2:11" s="62" customFormat="1" ht="47.25">
      <c r="B43" s="110"/>
      <c r="C43" s="160" t="s">
        <v>586</v>
      </c>
      <c r="D43" s="161" t="s">
        <v>608</v>
      </c>
      <c r="E43" s="162" t="s">
        <v>25</v>
      </c>
      <c r="F43" s="162">
        <v>2.1800000000000002</v>
      </c>
      <c r="G43" s="9"/>
      <c r="H43" s="109"/>
      <c r="K43" s="60"/>
    </row>
    <row r="44" spans="2:11" s="62" customFormat="1">
      <c r="B44" s="110"/>
      <c r="C44" s="134"/>
      <c r="D44" s="161" t="s">
        <v>402</v>
      </c>
      <c r="E44" s="162" t="s">
        <v>24</v>
      </c>
      <c r="F44" s="162">
        <v>1.44</v>
      </c>
      <c r="G44" s="9"/>
      <c r="H44" s="109"/>
      <c r="K44" s="60"/>
    </row>
    <row r="45" spans="2:11" s="62" customFormat="1">
      <c r="B45" s="110"/>
      <c r="C45" s="134"/>
      <c r="D45" s="161" t="s">
        <v>403</v>
      </c>
      <c r="E45" s="162" t="s">
        <v>24</v>
      </c>
      <c r="F45" s="162">
        <v>1.44</v>
      </c>
      <c r="G45" s="9"/>
      <c r="H45" s="109"/>
      <c r="K45" s="60"/>
    </row>
    <row r="46" spans="2:11" s="62" customFormat="1" ht="31.5">
      <c r="B46" s="110"/>
      <c r="C46" s="134"/>
      <c r="D46" s="161" t="s">
        <v>404</v>
      </c>
      <c r="E46" s="162" t="s">
        <v>25</v>
      </c>
      <c r="F46" s="162">
        <v>0.14000000000000001</v>
      </c>
      <c r="G46" s="9"/>
      <c r="H46" s="109"/>
      <c r="K46" s="60"/>
    </row>
    <row r="47" spans="2:11" s="62" customFormat="1" ht="47.25">
      <c r="B47" s="110"/>
      <c r="C47" s="134"/>
      <c r="D47" s="161" t="s">
        <v>609</v>
      </c>
      <c r="E47" s="162" t="s">
        <v>23</v>
      </c>
      <c r="F47" s="162">
        <v>1</v>
      </c>
      <c r="G47" s="9"/>
      <c r="H47" s="109"/>
      <c r="K47" s="60"/>
    </row>
    <row r="48" spans="2:11" s="62" customFormat="1" ht="47.25">
      <c r="B48" s="110"/>
      <c r="C48" s="134"/>
      <c r="D48" s="161" t="s">
        <v>610</v>
      </c>
      <c r="E48" s="162" t="s">
        <v>23</v>
      </c>
      <c r="F48" s="162">
        <v>1</v>
      </c>
      <c r="G48" s="9"/>
      <c r="H48" s="109"/>
      <c r="K48" s="60"/>
    </row>
    <row r="49" spans="2:11" s="62" customFormat="1" ht="63">
      <c r="B49" s="110"/>
      <c r="C49" s="134"/>
      <c r="D49" s="161" t="s">
        <v>611</v>
      </c>
      <c r="E49" s="162" t="s">
        <v>23</v>
      </c>
      <c r="F49" s="162">
        <v>1</v>
      </c>
      <c r="G49" s="9"/>
      <c r="H49" s="109"/>
      <c r="K49" s="60"/>
    </row>
    <row r="50" spans="2:11" s="62" customFormat="1" ht="63">
      <c r="B50" s="110"/>
      <c r="C50" s="134"/>
      <c r="D50" s="161" t="s">
        <v>406</v>
      </c>
      <c r="E50" s="162" t="s">
        <v>24</v>
      </c>
      <c r="F50" s="162">
        <v>0.2</v>
      </c>
      <c r="G50" s="9"/>
      <c r="H50" s="109"/>
      <c r="K50" s="60"/>
    </row>
    <row r="51" spans="2:11" s="62" customFormat="1" ht="47.25">
      <c r="B51" s="110"/>
      <c r="C51" s="134"/>
      <c r="D51" s="161" t="s">
        <v>410</v>
      </c>
      <c r="E51" s="162" t="s">
        <v>25</v>
      </c>
      <c r="F51" s="162">
        <v>1.1000000000000001</v>
      </c>
      <c r="G51" s="9"/>
      <c r="H51" s="109"/>
      <c r="K51" s="60"/>
    </row>
    <row r="52" spans="2:11" s="62" customFormat="1" ht="63">
      <c r="B52" s="110"/>
      <c r="C52" s="134"/>
      <c r="D52" s="161" t="s">
        <v>409</v>
      </c>
      <c r="E52" s="162" t="s">
        <v>25</v>
      </c>
      <c r="F52" s="162">
        <v>1.1000000000000001</v>
      </c>
      <c r="G52" s="9"/>
      <c r="H52" s="109"/>
      <c r="K52" s="60"/>
    </row>
    <row r="53" spans="2:11" s="62" customFormat="1" ht="63">
      <c r="B53" s="110">
        <f>+COUNT($B$21:B52)+1</f>
        <v>20</v>
      </c>
      <c r="C53" s="134"/>
      <c r="D53" s="127" t="s">
        <v>612</v>
      </c>
      <c r="E53" s="131" t="s">
        <v>347</v>
      </c>
      <c r="F53" s="131">
        <v>4</v>
      </c>
      <c r="G53" s="9"/>
      <c r="H53" s="109">
        <f t="shared" si="4"/>
        <v>0</v>
      </c>
      <c r="K53" s="60"/>
    </row>
    <row r="54" spans="2:11" s="62" customFormat="1" ht="47.25">
      <c r="B54" s="110"/>
      <c r="C54" s="160" t="s">
        <v>586</v>
      </c>
      <c r="D54" s="161" t="s">
        <v>613</v>
      </c>
      <c r="E54" s="162" t="s">
        <v>25</v>
      </c>
      <c r="F54" s="162">
        <v>1.68</v>
      </c>
      <c r="G54" s="9"/>
      <c r="H54" s="109"/>
      <c r="K54" s="60"/>
    </row>
    <row r="55" spans="2:11" s="62" customFormat="1">
      <c r="B55" s="110"/>
      <c r="C55" s="134"/>
      <c r="D55" s="161" t="s">
        <v>402</v>
      </c>
      <c r="E55" s="162" t="s">
        <v>24</v>
      </c>
      <c r="F55" s="162">
        <v>1.2</v>
      </c>
      <c r="G55" s="9"/>
      <c r="H55" s="109"/>
      <c r="K55" s="60"/>
    </row>
    <row r="56" spans="2:11" s="62" customFormat="1">
      <c r="B56" s="110"/>
      <c r="C56" s="134"/>
      <c r="D56" s="161" t="s">
        <v>403</v>
      </c>
      <c r="E56" s="162" t="s">
        <v>24</v>
      </c>
      <c r="F56" s="162">
        <v>1.2</v>
      </c>
      <c r="G56" s="9"/>
      <c r="H56" s="109"/>
      <c r="K56" s="60"/>
    </row>
    <row r="57" spans="2:11" s="62" customFormat="1" ht="31.5">
      <c r="B57" s="110"/>
      <c r="C57" s="134"/>
      <c r="D57" s="161" t="s">
        <v>404</v>
      </c>
      <c r="E57" s="162" t="s">
        <v>25</v>
      </c>
      <c r="F57" s="162">
        <v>0.12</v>
      </c>
      <c r="G57" s="9"/>
      <c r="H57" s="109"/>
      <c r="K57" s="60"/>
    </row>
    <row r="58" spans="2:11" s="62" customFormat="1" ht="47.25">
      <c r="B58" s="110"/>
      <c r="C58" s="134"/>
      <c r="D58" s="161" t="s">
        <v>405</v>
      </c>
      <c r="E58" s="162" t="s">
        <v>23</v>
      </c>
      <c r="F58" s="162">
        <v>1</v>
      </c>
      <c r="G58" s="9"/>
      <c r="H58" s="109"/>
      <c r="K58" s="60"/>
    </row>
    <row r="59" spans="2:11" s="62" customFormat="1" ht="63">
      <c r="B59" s="110"/>
      <c r="C59" s="134"/>
      <c r="D59" s="161" t="s">
        <v>406</v>
      </c>
      <c r="E59" s="162" t="s">
        <v>24</v>
      </c>
      <c r="F59" s="162">
        <v>0.1</v>
      </c>
      <c r="G59" s="9"/>
      <c r="H59" s="109"/>
      <c r="K59" s="60"/>
    </row>
    <row r="60" spans="2:11" s="62" customFormat="1" ht="47.25">
      <c r="B60" s="110"/>
      <c r="C60" s="134"/>
      <c r="D60" s="161" t="s">
        <v>407</v>
      </c>
      <c r="E60" s="162" t="s">
        <v>23</v>
      </c>
      <c r="F60" s="162">
        <v>1</v>
      </c>
      <c r="G60" s="9"/>
      <c r="H60" s="109"/>
      <c r="K60" s="60"/>
    </row>
    <row r="61" spans="2:11" s="62" customFormat="1" ht="63">
      <c r="B61" s="110"/>
      <c r="C61" s="134"/>
      <c r="D61" s="161" t="s">
        <v>408</v>
      </c>
      <c r="E61" s="162" t="s">
        <v>25</v>
      </c>
      <c r="F61" s="162">
        <v>0.9</v>
      </c>
      <c r="G61" s="9"/>
      <c r="H61" s="109"/>
      <c r="K61" s="60"/>
    </row>
    <row r="62" spans="2:11" s="62" customFormat="1" ht="63">
      <c r="B62" s="110"/>
      <c r="C62" s="134"/>
      <c r="D62" s="161" t="s">
        <v>409</v>
      </c>
      <c r="E62" s="162" t="s">
        <v>25</v>
      </c>
      <c r="F62" s="162">
        <v>0.8</v>
      </c>
      <c r="G62" s="9"/>
      <c r="H62" s="109"/>
      <c r="K62" s="60"/>
    </row>
    <row r="63" spans="2:11" s="62" customFormat="1" ht="47.25">
      <c r="B63" s="110">
        <f>+COUNT($B$21:B62)+1</f>
        <v>21</v>
      </c>
      <c r="C63" s="134"/>
      <c r="D63" s="127" t="s">
        <v>614</v>
      </c>
      <c r="E63" s="131" t="s">
        <v>347</v>
      </c>
      <c r="F63" s="131">
        <v>7</v>
      </c>
      <c r="G63" s="9"/>
      <c r="H63" s="109">
        <f t="shared" si="4"/>
        <v>0</v>
      </c>
      <c r="K63" s="60"/>
    </row>
    <row r="64" spans="2:11" s="62" customFormat="1" ht="31.5">
      <c r="B64" s="110"/>
      <c r="C64" s="160" t="s">
        <v>586</v>
      </c>
      <c r="D64" s="161" t="s">
        <v>615</v>
      </c>
      <c r="E64" s="162" t="s">
        <v>25</v>
      </c>
      <c r="F64" s="162">
        <v>3.9</v>
      </c>
      <c r="G64" s="9"/>
      <c r="H64" s="109"/>
      <c r="K64" s="60"/>
    </row>
    <row r="65" spans="2:11" s="62" customFormat="1">
      <c r="B65" s="110"/>
      <c r="C65" s="134"/>
      <c r="D65" s="161" t="s">
        <v>402</v>
      </c>
      <c r="E65" s="162" t="s">
        <v>24</v>
      </c>
      <c r="F65" s="162">
        <v>1.7</v>
      </c>
      <c r="G65" s="9"/>
      <c r="H65" s="109"/>
      <c r="K65" s="60"/>
    </row>
    <row r="66" spans="2:11" s="62" customFormat="1">
      <c r="B66" s="110"/>
      <c r="C66" s="134"/>
      <c r="D66" s="161" t="s">
        <v>403</v>
      </c>
      <c r="E66" s="162" t="s">
        <v>24</v>
      </c>
      <c r="F66" s="162">
        <v>1.7</v>
      </c>
      <c r="G66" s="9"/>
      <c r="H66" s="109"/>
      <c r="K66" s="60"/>
    </row>
    <row r="67" spans="2:11" s="62" customFormat="1" ht="31.5">
      <c r="B67" s="110"/>
      <c r="C67" s="134"/>
      <c r="D67" s="161" t="s">
        <v>404</v>
      </c>
      <c r="E67" s="162" t="s">
        <v>25</v>
      </c>
      <c r="F67" s="162">
        <v>0.17</v>
      </c>
      <c r="G67" s="9"/>
      <c r="H67" s="109"/>
      <c r="K67" s="60"/>
    </row>
    <row r="68" spans="2:11" s="62" customFormat="1" ht="31.5">
      <c r="B68" s="110"/>
      <c r="C68" s="134"/>
      <c r="D68" s="161" t="s">
        <v>411</v>
      </c>
      <c r="E68" s="162" t="s">
        <v>24</v>
      </c>
      <c r="F68" s="162">
        <v>0.95</v>
      </c>
      <c r="G68" s="9"/>
      <c r="H68" s="109"/>
      <c r="K68" s="60"/>
    </row>
    <row r="69" spans="2:11" s="62" customFormat="1" ht="31.5">
      <c r="B69" s="110"/>
      <c r="C69" s="134"/>
      <c r="D69" s="161" t="s">
        <v>412</v>
      </c>
      <c r="E69" s="162" t="s">
        <v>56</v>
      </c>
      <c r="F69" s="162">
        <v>20.2</v>
      </c>
      <c r="G69" s="9"/>
      <c r="H69" s="109"/>
      <c r="K69" s="60"/>
    </row>
    <row r="70" spans="2:11" s="62" customFormat="1" ht="47.25">
      <c r="B70" s="110"/>
      <c r="C70" s="134"/>
      <c r="D70" s="161" t="s">
        <v>413</v>
      </c>
      <c r="E70" s="162" t="s">
        <v>25</v>
      </c>
      <c r="F70" s="162">
        <v>0.24</v>
      </c>
      <c r="G70" s="9"/>
      <c r="H70" s="109"/>
      <c r="K70" s="60"/>
    </row>
    <row r="71" spans="2:11" s="62" customFormat="1" ht="31.5">
      <c r="B71" s="110"/>
      <c r="C71" s="134"/>
      <c r="D71" s="161" t="s">
        <v>414</v>
      </c>
      <c r="E71" s="162" t="s">
        <v>23</v>
      </c>
      <c r="F71" s="162">
        <v>1</v>
      </c>
      <c r="G71" s="9"/>
      <c r="H71" s="109"/>
      <c r="K71" s="60"/>
    </row>
    <row r="72" spans="2:11" s="62" customFormat="1" ht="47.25">
      <c r="B72" s="110"/>
      <c r="C72" s="134"/>
      <c r="D72" s="161" t="s">
        <v>415</v>
      </c>
      <c r="E72" s="162" t="s">
        <v>25</v>
      </c>
      <c r="F72" s="162">
        <v>0.28000000000000003</v>
      </c>
      <c r="G72" s="9"/>
      <c r="H72" s="109"/>
      <c r="K72" s="60"/>
    </row>
    <row r="73" spans="2:11" s="62" customFormat="1" ht="31.5">
      <c r="B73" s="110"/>
      <c r="C73" s="134"/>
      <c r="D73" s="161" t="s">
        <v>616</v>
      </c>
      <c r="E73" s="162" t="s">
        <v>347</v>
      </c>
      <c r="F73" s="162">
        <v>2</v>
      </c>
      <c r="G73" s="9"/>
      <c r="H73" s="109"/>
      <c r="K73" s="60"/>
    </row>
    <row r="74" spans="2:11" s="62" customFormat="1" ht="47.25">
      <c r="B74" s="110"/>
      <c r="C74" s="134"/>
      <c r="D74" s="161" t="s">
        <v>416</v>
      </c>
      <c r="E74" s="162" t="s">
        <v>25</v>
      </c>
      <c r="F74" s="162">
        <v>3.05</v>
      </c>
      <c r="G74" s="9"/>
      <c r="H74" s="109"/>
      <c r="K74" s="60"/>
    </row>
    <row r="75" spans="2:11" s="62" customFormat="1" ht="63">
      <c r="B75" s="110"/>
      <c r="C75" s="134"/>
      <c r="D75" s="161" t="s">
        <v>409</v>
      </c>
      <c r="E75" s="162" t="s">
        <v>25</v>
      </c>
      <c r="F75" s="162">
        <v>0.85</v>
      </c>
      <c r="G75" s="9"/>
      <c r="H75" s="109"/>
      <c r="K75" s="60"/>
    </row>
    <row r="76" spans="2:11" s="62" customFormat="1" ht="47.25">
      <c r="B76" s="110">
        <f>+COUNT($B$21:B75)+1</f>
        <v>22</v>
      </c>
      <c r="C76" s="134"/>
      <c r="D76" s="127" t="s">
        <v>617</v>
      </c>
      <c r="E76" s="131" t="s">
        <v>347</v>
      </c>
      <c r="F76" s="131">
        <v>7</v>
      </c>
      <c r="G76" s="9"/>
      <c r="H76" s="109">
        <f t="shared" si="4"/>
        <v>0</v>
      </c>
      <c r="K76" s="60"/>
    </row>
    <row r="77" spans="2:11" s="62" customFormat="1" ht="31.5">
      <c r="B77" s="110"/>
      <c r="C77" s="160" t="s">
        <v>586</v>
      </c>
      <c r="D77" s="161" t="s">
        <v>618</v>
      </c>
      <c r="E77" s="162" t="s">
        <v>25</v>
      </c>
      <c r="F77" s="162">
        <v>1.75</v>
      </c>
      <c r="G77" s="9"/>
      <c r="H77" s="109"/>
      <c r="K77" s="60"/>
    </row>
    <row r="78" spans="2:11" s="62" customFormat="1">
      <c r="B78" s="110"/>
      <c r="C78" s="134"/>
      <c r="D78" s="161" t="s">
        <v>402</v>
      </c>
      <c r="E78" s="162" t="s">
        <v>24</v>
      </c>
      <c r="F78" s="162">
        <v>1.2</v>
      </c>
      <c r="G78" s="9"/>
      <c r="H78" s="109"/>
      <c r="K78" s="60"/>
    </row>
    <row r="79" spans="2:11" s="62" customFormat="1">
      <c r="B79" s="110"/>
      <c r="C79" s="134"/>
      <c r="D79" s="161" t="s">
        <v>403</v>
      </c>
      <c r="E79" s="162" t="s">
        <v>24</v>
      </c>
      <c r="F79" s="162">
        <v>1.2</v>
      </c>
      <c r="G79" s="9"/>
      <c r="H79" s="109"/>
      <c r="K79" s="60"/>
    </row>
    <row r="80" spans="2:11" s="62" customFormat="1" ht="31.5">
      <c r="B80" s="110"/>
      <c r="C80" s="134"/>
      <c r="D80" s="161" t="s">
        <v>404</v>
      </c>
      <c r="E80" s="162" t="s">
        <v>25</v>
      </c>
      <c r="F80" s="162">
        <v>0.12</v>
      </c>
      <c r="G80" s="9"/>
      <c r="H80" s="109"/>
      <c r="K80" s="60"/>
    </row>
    <row r="81" spans="2:11" s="62" customFormat="1" ht="31.5">
      <c r="B81" s="110"/>
      <c r="C81" s="134"/>
      <c r="D81" s="161" t="s">
        <v>417</v>
      </c>
      <c r="E81" s="162" t="s">
        <v>24</v>
      </c>
      <c r="F81" s="162">
        <v>4.2</v>
      </c>
      <c r="G81" s="9"/>
      <c r="H81" s="109"/>
      <c r="K81" s="60"/>
    </row>
    <row r="82" spans="2:11" s="62" customFormat="1" ht="31.5">
      <c r="B82" s="110"/>
      <c r="C82" s="134"/>
      <c r="D82" s="161" t="s">
        <v>418</v>
      </c>
      <c r="E82" s="162" t="s">
        <v>56</v>
      </c>
      <c r="F82" s="162">
        <v>63.6</v>
      </c>
      <c r="G82" s="9"/>
      <c r="H82" s="109"/>
      <c r="K82" s="60"/>
    </row>
    <row r="83" spans="2:11" s="62" customFormat="1" ht="31.5">
      <c r="B83" s="110"/>
      <c r="C83" s="134"/>
      <c r="D83" s="161" t="s">
        <v>419</v>
      </c>
      <c r="E83" s="162" t="s">
        <v>23</v>
      </c>
      <c r="F83" s="162">
        <v>4</v>
      </c>
      <c r="G83" s="9"/>
      <c r="H83" s="109"/>
      <c r="K83" s="60"/>
    </row>
    <row r="84" spans="2:11" s="62" customFormat="1" ht="31.5">
      <c r="B84" s="110"/>
      <c r="C84" s="134"/>
      <c r="D84" s="161" t="s">
        <v>420</v>
      </c>
      <c r="E84" s="162" t="s">
        <v>25</v>
      </c>
      <c r="F84" s="162">
        <v>0.9</v>
      </c>
      <c r="G84" s="9"/>
      <c r="H84" s="109"/>
      <c r="K84" s="60"/>
    </row>
    <row r="85" spans="2:11" s="62" customFormat="1" ht="31.5">
      <c r="B85" s="110"/>
      <c r="C85" s="134"/>
      <c r="D85" s="161" t="s">
        <v>616</v>
      </c>
      <c r="E85" s="162" t="s">
        <v>347</v>
      </c>
      <c r="F85" s="162">
        <v>1</v>
      </c>
      <c r="G85" s="9"/>
      <c r="H85" s="109"/>
      <c r="K85" s="60"/>
    </row>
    <row r="86" spans="2:11" s="62" customFormat="1" ht="47.25">
      <c r="B86" s="110"/>
      <c r="C86" s="134"/>
      <c r="D86" s="161" t="s">
        <v>421</v>
      </c>
      <c r="E86" s="162" t="s">
        <v>25</v>
      </c>
      <c r="F86" s="162">
        <v>0.75</v>
      </c>
      <c r="G86" s="9"/>
      <c r="H86" s="109"/>
      <c r="K86" s="60"/>
    </row>
    <row r="87" spans="2:11" s="62" customFormat="1" ht="31.5">
      <c r="B87" s="110"/>
      <c r="C87" s="134"/>
      <c r="D87" s="161" t="s">
        <v>422</v>
      </c>
      <c r="E87" s="162" t="s">
        <v>25</v>
      </c>
      <c r="F87" s="162">
        <v>0.1</v>
      </c>
      <c r="G87" s="9"/>
      <c r="H87" s="109"/>
      <c r="K87" s="60"/>
    </row>
    <row r="88" spans="2:11" s="62" customFormat="1" ht="63">
      <c r="B88" s="110"/>
      <c r="C88" s="134"/>
      <c r="D88" s="161" t="s">
        <v>409</v>
      </c>
      <c r="E88" s="162" t="s">
        <v>25</v>
      </c>
      <c r="F88" s="162">
        <v>1</v>
      </c>
      <c r="G88" s="9"/>
      <c r="H88" s="109"/>
      <c r="K88" s="60"/>
    </row>
    <row r="89" spans="2:11" s="62" customFormat="1" ht="31.5">
      <c r="B89" s="110">
        <f>+COUNT($B$21:B88)+1</f>
        <v>23</v>
      </c>
      <c r="C89" s="134"/>
      <c r="D89" s="127" t="s">
        <v>619</v>
      </c>
      <c r="E89" s="131" t="s">
        <v>347</v>
      </c>
      <c r="F89" s="131">
        <v>5</v>
      </c>
      <c r="G89" s="9"/>
      <c r="H89" s="109">
        <f t="shared" si="4"/>
        <v>0</v>
      </c>
      <c r="K89" s="60"/>
    </row>
    <row r="90" spans="2:11" s="62" customFormat="1" ht="31.5">
      <c r="B90" s="110"/>
      <c r="C90" s="160" t="s">
        <v>586</v>
      </c>
      <c r="D90" s="161" t="s">
        <v>620</v>
      </c>
      <c r="E90" s="162" t="s">
        <v>25</v>
      </c>
      <c r="F90" s="162">
        <v>3.1</v>
      </c>
      <c r="G90" s="9"/>
      <c r="H90" s="109"/>
      <c r="K90" s="60"/>
    </row>
    <row r="91" spans="2:11" s="62" customFormat="1">
      <c r="B91" s="110"/>
      <c r="C91" s="134"/>
      <c r="D91" s="161" t="s">
        <v>402</v>
      </c>
      <c r="E91" s="162" t="s">
        <v>24</v>
      </c>
      <c r="F91" s="162">
        <v>1.2</v>
      </c>
      <c r="G91" s="9"/>
      <c r="H91" s="109"/>
      <c r="K91" s="60"/>
    </row>
    <row r="92" spans="2:11" s="62" customFormat="1">
      <c r="B92" s="110"/>
      <c r="C92" s="134"/>
      <c r="D92" s="161" t="s">
        <v>621</v>
      </c>
      <c r="E92" s="162" t="s">
        <v>24</v>
      </c>
      <c r="F92" s="162">
        <v>1.2</v>
      </c>
      <c r="G92" s="9"/>
      <c r="H92" s="109"/>
      <c r="K92" s="60"/>
    </row>
    <row r="93" spans="2:11" s="62" customFormat="1" ht="31.5">
      <c r="B93" s="110"/>
      <c r="C93" s="134"/>
      <c r="D93" s="161" t="s">
        <v>404</v>
      </c>
      <c r="E93" s="162" t="s">
        <v>25</v>
      </c>
      <c r="F93" s="162">
        <v>0.12</v>
      </c>
      <c r="G93" s="9"/>
      <c r="H93" s="109"/>
      <c r="K93" s="60"/>
    </row>
    <row r="94" spans="2:11" s="62" customFormat="1" ht="31.5">
      <c r="B94" s="110"/>
      <c r="C94" s="134"/>
      <c r="D94" s="161" t="s">
        <v>411</v>
      </c>
      <c r="E94" s="162" t="s">
        <v>24</v>
      </c>
      <c r="F94" s="162">
        <v>0.7</v>
      </c>
      <c r="G94" s="9"/>
      <c r="H94" s="109"/>
      <c r="K94" s="60"/>
    </row>
    <row r="95" spans="2:11" s="62" customFormat="1" ht="31.5">
      <c r="B95" s="110"/>
      <c r="C95" s="134"/>
      <c r="D95" s="161" t="s">
        <v>412</v>
      </c>
      <c r="E95" s="162" t="s">
        <v>56</v>
      </c>
      <c r="F95" s="162">
        <v>13.6</v>
      </c>
      <c r="G95" s="9"/>
      <c r="H95" s="109"/>
      <c r="K95" s="60"/>
    </row>
    <row r="96" spans="2:11" s="62" customFormat="1" ht="47.25">
      <c r="B96" s="110"/>
      <c r="C96" s="134"/>
      <c r="D96" s="161" t="s">
        <v>622</v>
      </c>
      <c r="E96" s="162" t="s">
        <v>25</v>
      </c>
      <c r="F96" s="162">
        <v>0.13</v>
      </c>
      <c r="G96" s="9"/>
      <c r="H96" s="109"/>
      <c r="K96" s="60"/>
    </row>
    <row r="97" spans="2:11" s="62" customFormat="1" ht="31.5">
      <c r="B97" s="110"/>
      <c r="C97" s="134"/>
      <c r="D97" s="161" t="s">
        <v>623</v>
      </c>
      <c r="E97" s="162" t="s">
        <v>23</v>
      </c>
      <c r="F97" s="162">
        <v>1.6</v>
      </c>
      <c r="G97" s="9"/>
      <c r="H97" s="109"/>
      <c r="K97" s="60"/>
    </row>
    <row r="98" spans="2:11" s="62" customFormat="1" ht="31.5">
      <c r="B98" s="110"/>
      <c r="C98" s="134"/>
      <c r="D98" s="161" t="s">
        <v>417</v>
      </c>
      <c r="E98" s="162" t="s">
        <v>24</v>
      </c>
      <c r="F98" s="162">
        <v>5.4</v>
      </c>
      <c r="G98" s="9"/>
      <c r="H98" s="109"/>
      <c r="K98" s="60"/>
    </row>
    <row r="99" spans="2:11" s="62" customFormat="1" ht="31.5">
      <c r="B99" s="110"/>
      <c r="C99" s="134"/>
      <c r="D99" s="161" t="s">
        <v>412</v>
      </c>
      <c r="E99" s="162" t="s">
        <v>56</v>
      </c>
      <c r="F99" s="162">
        <v>40.4</v>
      </c>
      <c r="G99" s="9"/>
      <c r="H99" s="109"/>
      <c r="K99" s="60"/>
    </row>
    <row r="100" spans="2:11" s="62" customFormat="1" ht="47.25">
      <c r="B100" s="110"/>
      <c r="C100" s="134"/>
      <c r="D100" s="161" t="s">
        <v>624</v>
      </c>
      <c r="E100" s="162" t="s">
        <v>25</v>
      </c>
      <c r="F100" s="162">
        <v>0.75</v>
      </c>
      <c r="G100" s="9"/>
      <c r="H100" s="109"/>
      <c r="K100" s="60"/>
    </row>
    <row r="101" spans="2:11" s="62" customFormat="1" ht="47.25">
      <c r="B101" s="110"/>
      <c r="C101" s="134"/>
      <c r="D101" s="161" t="s">
        <v>625</v>
      </c>
      <c r="E101" s="162" t="s">
        <v>25</v>
      </c>
      <c r="F101" s="162">
        <v>0.15</v>
      </c>
      <c r="G101" s="9"/>
      <c r="H101" s="109"/>
      <c r="K101" s="60"/>
    </row>
    <row r="102" spans="2:11" s="62" customFormat="1" ht="47.25">
      <c r="B102" s="110"/>
      <c r="C102" s="134"/>
      <c r="D102" s="161" t="s">
        <v>421</v>
      </c>
      <c r="E102" s="162" t="s">
        <v>25</v>
      </c>
      <c r="F102" s="162">
        <v>1.8</v>
      </c>
      <c r="G102" s="9"/>
      <c r="H102" s="109"/>
      <c r="K102" s="60"/>
    </row>
    <row r="103" spans="2:11" s="62" customFormat="1" ht="63">
      <c r="B103" s="110"/>
      <c r="C103" s="134"/>
      <c r="D103" s="161" t="s">
        <v>409</v>
      </c>
      <c r="E103" s="162" t="s">
        <v>25</v>
      </c>
      <c r="F103" s="162">
        <v>1.3</v>
      </c>
      <c r="G103" s="9"/>
      <c r="H103" s="109"/>
      <c r="K103" s="60"/>
    </row>
    <row r="104" spans="2:11" s="62" customFormat="1" ht="31.5">
      <c r="B104" s="110">
        <f>+COUNT($B$21:B103)+1</f>
        <v>24</v>
      </c>
      <c r="C104" s="134"/>
      <c r="D104" s="127" t="s">
        <v>626</v>
      </c>
      <c r="E104" s="131" t="s">
        <v>347</v>
      </c>
      <c r="F104" s="131">
        <v>1</v>
      </c>
      <c r="G104" s="9"/>
      <c r="H104" s="109">
        <f t="shared" si="4"/>
        <v>0</v>
      </c>
      <c r="K104" s="60"/>
    </row>
    <row r="105" spans="2:11" s="62" customFormat="1" ht="31.5">
      <c r="B105" s="110"/>
      <c r="C105" s="160" t="s">
        <v>586</v>
      </c>
      <c r="D105" s="161" t="s">
        <v>627</v>
      </c>
      <c r="E105" s="162" t="s">
        <v>25</v>
      </c>
      <c r="F105" s="162">
        <v>3.6</v>
      </c>
      <c r="G105" s="9"/>
      <c r="H105" s="109"/>
      <c r="K105" s="60"/>
    </row>
    <row r="106" spans="2:11" s="62" customFormat="1">
      <c r="B106" s="110"/>
      <c r="C106" s="134"/>
      <c r="D106" s="161" t="s">
        <v>402</v>
      </c>
      <c r="E106" s="162" t="s">
        <v>24</v>
      </c>
      <c r="F106" s="162">
        <v>1.45</v>
      </c>
      <c r="G106" s="9"/>
      <c r="H106" s="109"/>
      <c r="K106" s="60"/>
    </row>
    <row r="107" spans="2:11" s="62" customFormat="1">
      <c r="B107" s="110"/>
      <c r="C107" s="134"/>
      <c r="D107" s="161" t="s">
        <v>621</v>
      </c>
      <c r="E107" s="162" t="s">
        <v>24</v>
      </c>
      <c r="F107" s="162">
        <v>1.45</v>
      </c>
      <c r="G107" s="9"/>
      <c r="H107" s="109"/>
      <c r="K107" s="60"/>
    </row>
    <row r="108" spans="2:11" s="62" customFormat="1" ht="31.5">
      <c r="B108" s="110"/>
      <c r="C108" s="134"/>
      <c r="D108" s="161" t="s">
        <v>404</v>
      </c>
      <c r="E108" s="162" t="s">
        <v>25</v>
      </c>
      <c r="F108" s="162">
        <v>0.12</v>
      </c>
      <c r="G108" s="9"/>
      <c r="H108" s="109"/>
      <c r="K108" s="60"/>
    </row>
    <row r="109" spans="2:11" s="62" customFormat="1" ht="31.5">
      <c r="B109" s="110"/>
      <c r="C109" s="134"/>
      <c r="D109" s="161" t="s">
        <v>411</v>
      </c>
      <c r="E109" s="162" t="s">
        <v>24</v>
      </c>
      <c r="F109" s="162">
        <v>0.75</v>
      </c>
      <c r="G109" s="9"/>
      <c r="H109" s="109"/>
      <c r="K109" s="60"/>
    </row>
    <row r="110" spans="2:11" s="62" customFormat="1" ht="31.5">
      <c r="B110" s="110"/>
      <c r="C110" s="134"/>
      <c r="D110" s="161" t="s">
        <v>412</v>
      </c>
      <c r="E110" s="162" t="s">
        <v>56</v>
      </c>
      <c r="F110" s="162">
        <v>16.899999999999999</v>
      </c>
      <c r="G110" s="9"/>
      <c r="H110" s="109"/>
      <c r="K110" s="60"/>
    </row>
    <row r="111" spans="2:11" s="62" customFormat="1" ht="47.25">
      <c r="B111" s="110"/>
      <c r="C111" s="134"/>
      <c r="D111" s="161" t="s">
        <v>628</v>
      </c>
      <c r="E111" s="162" t="s">
        <v>25</v>
      </c>
      <c r="F111" s="162">
        <v>0.16</v>
      </c>
      <c r="G111" s="9"/>
      <c r="H111" s="109"/>
      <c r="K111" s="60"/>
    </row>
    <row r="112" spans="2:11" s="62" customFormat="1" ht="31.5">
      <c r="B112" s="110"/>
      <c r="C112" s="134"/>
      <c r="D112" s="161" t="s">
        <v>623</v>
      </c>
      <c r="E112" s="162" t="s">
        <v>23</v>
      </c>
      <c r="F112" s="162">
        <v>1.6</v>
      </c>
      <c r="G112" s="9"/>
      <c r="H112" s="109"/>
      <c r="K112" s="60"/>
    </row>
    <row r="113" spans="2:11" s="62" customFormat="1" ht="31.5">
      <c r="B113" s="110"/>
      <c r="C113" s="134"/>
      <c r="D113" s="161" t="s">
        <v>417</v>
      </c>
      <c r="E113" s="162" t="s">
        <v>24</v>
      </c>
      <c r="F113" s="162">
        <v>6</v>
      </c>
      <c r="G113" s="9"/>
      <c r="H113" s="109"/>
      <c r="K113" s="60"/>
    </row>
    <row r="114" spans="2:11" s="62" customFormat="1" ht="31.5">
      <c r="B114" s="110"/>
      <c r="C114" s="134"/>
      <c r="D114" s="161" t="s">
        <v>412</v>
      </c>
      <c r="E114" s="162" t="s">
        <v>56</v>
      </c>
      <c r="F114" s="162">
        <v>45.5</v>
      </c>
      <c r="G114" s="9"/>
      <c r="H114" s="109"/>
      <c r="K114" s="60"/>
    </row>
    <row r="115" spans="2:11" s="62" customFormat="1" ht="47.25">
      <c r="B115" s="110"/>
      <c r="C115" s="134"/>
      <c r="D115" s="161" t="s">
        <v>624</v>
      </c>
      <c r="E115" s="162" t="s">
        <v>25</v>
      </c>
      <c r="F115" s="162">
        <v>0.85</v>
      </c>
      <c r="G115" s="9"/>
      <c r="H115" s="109"/>
      <c r="K115" s="60"/>
    </row>
    <row r="116" spans="2:11" s="62" customFormat="1" ht="47.25">
      <c r="B116" s="110"/>
      <c r="C116" s="134"/>
      <c r="D116" s="161" t="s">
        <v>625</v>
      </c>
      <c r="E116" s="162" t="s">
        <v>25</v>
      </c>
      <c r="F116" s="162">
        <v>0.15</v>
      </c>
      <c r="G116" s="9"/>
      <c r="H116" s="109"/>
      <c r="K116" s="60"/>
    </row>
    <row r="117" spans="2:11" s="62" customFormat="1" ht="47.25">
      <c r="B117" s="110"/>
      <c r="C117" s="134"/>
      <c r="D117" s="161" t="s">
        <v>421</v>
      </c>
      <c r="E117" s="162" t="s">
        <v>25</v>
      </c>
      <c r="F117" s="162">
        <v>2</v>
      </c>
      <c r="G117" s="9"/>
      <c r="H117" s="109"/>
      <c r="K117" s="60"/>
    </row>
    <row r="118" spans="2:11" s="62" customFormat="1" ht="63">
      <c r="B118" s="110"/>
      <c r="C118" s="134"/>
      <c r="D118" s="161" t="s">
        <v>409</v>
      </c>
      <c r="E118" s="162" t="s">
        <v>25</v>
      </c>
      <c r="F118" s="162">
        <v>1.6</v>
      </c>
      <c r="G118" s="9"/>
      <c r="H118" s="109"/>
      <c r="K118" s="60"/>
    </row>
    <row r="119" spans="2:11" s="62" customFormat="1" ht="31.5">
      <c r="B119" s="110">
        <f>+COUNT($B$21:B118)+1</f>
        <v>25</v>
      </c>
      <c r="C119" s="134"/>
      <c r="D119" s="127" t="s">
        <v>629</v>
      </c>
      <c r="E119" s="131" t="s">
        <v>347</v>
      </c>
      <c r="F119" s="131">
        <v>2</v>
      </c>
      <c r="G119" s="9"/>
      <c r="H119" s="109">
        <f t="shared" ref="H119" si="6">+$F119*G119</f>
        <v>0</v>
      </c>
      <c r="K119" s="60"/>
    </row>
    <row r="120" spans="2:11" s="62" customFormat="1" ht="31.5">
      <c r="B120" s="110"/>
      <c r="C120" s="160" t="s">
        <v>586</v>
      </c>
      <c r="D120" s="161" t="s">
        <v>630</v>
      </c>
      <c r="E120" s="162" t="s">
        <v>25</v>
      </c>
      <c r="F120" s="162">
        <v>4.2</v>
      </c>
      <c r="G120" s="9"/>
      <c r="H120" s="109"/>
      <c r="K120" s="60"/>
    </row>
    <row r="121" spans="2:11" s="62" customFormat="1">
      <c r="B121" s="110"/>
      <c r="C121" s="134"/>
      <c r="D121" s="161" t="s">
        <v>402</v>
      </c>
      <c r="E121" s="162" t="s">
        <v>24</v>
      </c>
      <c r="F121" s="162">
        <v>1.7</v>
      </c>
      <c r="G121" s="9"/>
      <c r="H121" s="109"/>
      <c r="K121" s="60"/>
    </row>
    <row r="122" spans="2:11" s="62" customFormat="1">
      <c r="B122" s="110"/>
      <c r="C122" s="134"/>
      <c r="D122" s="161" t="s">
        <v>621</v>
      </c>
      <c r="E122" s="162" t="s">
        <v>24</v>
      </c>
      <c r="F122" s="162">
        <v>1.7</v>
      </c>
      <c r="G122" s="9"/>
      <c r="H122" s="109"/>
      <c r="K122" s="60"/>
    </row>
    <row r="123" spans="2:11" s="62" customFormat="1" ht="31.5">
      <c r="B123" s="110"/>
      <c r="C123" s="134"/>
      <c r="D123" s="161" t="s">
        <v>404</v>
      </c>
      <c r="E123" s="162" t="s">
        <v>25</v>
      </c>
      <c r="F123" s="162">
        <v>0.17</v>
      </c>
      <c r="G123" s="9"/>
      <c r="H123" s="109"/>
      <c r="K123" s="60"/>
    </row>
    <row r="124" spans="2:11" s="62" customFormat="1" ht="31.5">
      <c r="B124" s="110"/>
      <c r="C124" s="134"/>
      <c r="D124" s="161" t="s">
        <v>411</v>
      </c>
      <c r="E124" s="162" t="s">
        <v>24</v>
      </c>
      <c r="F124" s="162">
        <v>0.85</v>
      </c>
      <c r="G124" s="9"/>
      <c r="H124" s="109"/>
      <c r="K124" s="60"/>
    </row>
    <row r="125" spans="2:11" s="62" customFormat="1" ht="31.5">
      <c r="B125" s="110"/>
      <c r="C125" s="134"/>
      <c r="D125" s="161" t="s">
        <v>412</v>
      </c>
      <c r="E125" s="162" t="s">
        <v>56</v>
      </c>
      <c r="F125" s="162">
        <v>20.9</v>
      </c>
      <c r="G125" s="9"/>
      <c r="H125" s="109"/>
      <c r="K125" s="60"/>
    </row>
    <row r="126" spans="2:11" s="62" customFormat="1" ht="47.25">
      <c r="B126" s="110"/>
      <c r="C126" s="134"/>
      <c r="D126" s="161" t="s">
        <v>631</v>
      </c>
      <c r="E126" s="162" t="s">
        <v>25</v>
      </c>
      <c r="F126" s="162">
        <v>0.2</v>
      </c>
      <c r="G126" s="9"/>
      <c r="H126" s="109"/>
      <c r="K126" s="60"/>
    </row>
    <row r="127" spans="2:11" s="62" customFormat="1" ht="31.5">
      <c r="B127" s="110"/>
      <c r="C127" s="134"/>
      <c r="D127" s="161" t="s">
        <v>632</v>
      </c>
      <c r="E127" s="162" t="s">
        <v>23</v>
      </c>
      <c r="F127" s="162">
        <v>1.6</v>
      </c>
      <c r="G127" s="9"/>
      <c r="H127" s="109"/>
      <c r="K127" s="60"/>
    </row>
    <row r="128" spans="2:11" s="62" customFormat="1" ht="31.5">
      <c r="B128" s="110"/>
      <c r="C128" s="134"/>
      <c r="D128" s="161" t="s">
        <v>417</v>
      </c>
      <c r="E128" s="162" t="s">
        <v>24</v>
      </c>
      <c r="F128" s="162">
        <v>6.6</v>
      </c>
      <c r="G128" s="9"/>
      <c r="H128" s="109"/>
      <c r="K128" s="60"/>
    </row>
    <row r="129" spans="2:11" s="62" customFormat="1" ht="31.5">
      <c r="B129" s="110"/>
      <c r="C129" s="134"/>
      <c r="D129" s="161" t="s">
        <v>412</v>
      </c>
      <c r="E129" s="162" t="s">
        <v>56</v>
      </c>
      <c r="F129" s="162">
        <v>50.6</v>
      </c>
      <c r="G129" s="9"/>
      <c r="H129" s="109"/>
      <c r="K129" s="60"/>
    </row>
    <row r="130" spans="2:11" s="62" customFormat="1" ht="47.25">
      <c r="B130" s="110"/>
      <c r="C130" s="134"/>
      <c r="D130" s="161" t="s">
        <v>633</v>
      </c>
      <c r="E130" s="162" t="s">
        <v>25</v>
      </c>
      <c r="F130" s="162">
        <v>1.1499999999999999</v>
      </c>
      <c r="G130" s="9"/>
      <c r="H130" s="109"/>
      <c r="K130" s="60"/>
    </row>
    <row r="131" spans="2:11" s="62" customFormat="1" ht="47.25">
      <c r="B131" s="110"/>
      <c r="C131" s="134"/>
      <c r="D131" s="161" t="s">
        <v>625</v>
      </c>
      <c r="E131" s="162" t="s">
        <v>25</v>
      </c>
      <c r="F131" s="162">
        <v>0.15</v>
      </c>
      <c r="G131" s="9"/>
      <c r="H131" s="109"/>
      <c r="K131" s="60"/>
    </row>
    <row r="132" spans="2:11" s="62" customFormat="1" ht="47.25">
      <c r="B132" s="110"/>
      <c r="C132" s="134"/>
      <c r="D132" s="161" t="s">
        <v>421</v>
      </c>
      <c r="E132" s="162" t="s">
        <v>25</v>
      </c>
      <c r="F132" s="162">
        <v>2.2000000000000002</v>
      </c>
      <c r="G132" s="9"/>
      <c r="H132" s="109"/>
      <c r="K132" s="60"/>
    </row>
    <row r="133" spans="2:11" s="62" customFormat="1" ht="63">
      <c r="B133" s="110"/>
      <c r="C133" s="134"/>
      <c r="D133" s="161" t="s">
        <v>409</v>
      </c>
      <c r="E133" s="162" t="s">
        <v>25</v>
      </c>
      <c r="F133" s="162">
        <v>2</v>
      </c>
      <c r="G133" s="9"/>
      <c r="H133" s="109"/>
      <c r="K133" s="60"/>
    </row>
    <row r="134" spans="2:11" s="62" customFormat="1" ht="15.75" customHeight="1">
      <c r="B134" s="117"/>
      <c r="C134" s="118"/>
      <c r="D134" s="119"/>
      <c r="E134" s="120"/>
      <c r="F134" s="121"/>
      <c r="G134" s="42"/>
      <c r="H134" s="122"/>
    </row>
    <row r="135" spans="2:11" s="62" customFormat="1" ht="16.5" thickBot="1">
      <c r="B135" s="123"/>
      <c r="C135" s="124"/>
      <c r="D135" s="124"/>
      <c r="E135" s="125"/>
      <c r="F135" s="125"/>
      <c r="G135" s="8" t="str">
        <f>C20&amp;" SKUPAJ:"</f>
        <v>GRADBENA DELA - NN PRIKLJUČEK IN CESTNA RAZSVETLJAVA SKUPAJ:</v>
      </c>
      <c r="H135" s="126">
        <f>SUM(H$22:H$133)</f>
        <v>0</v>
      </c>
    </row>
    <row r="136" spans="2:11" s="62" customFormat="1">
      <c r="B136" s="117"/>
      <c r="C136" s="118"/>
      <c r="D136" s="119"/>
      <c r="E136" s="120"/>
      <c r="F136" s="121"/>
      <c r="G136" s="42"/>
      <c r="H136" s="122"/>
    </row>
    <row r="137" spans="2:11" s="62" customFormat="1">
      <c r="B137" s="104" t="s">
        <v>49</v>
      </c>
      <c r="C137" s="179" t="s">
        <v>423</v>
      </c>
      <c r="D137" s="179"/>
      <c r="E137" s="105"/>
      <c r="F137" s="106"/>
      <c r="G137" s="6"/>
      <c r="H137" s="107"/>
    </row>
    <row r="138" spans="2:11" s="62" customFormat="1">
      <c r="B138" s="108"/>
      <c r="C138" s="178"/>
      <c r="D138" s="178"/>
      <c r="E138" s="178"/>
      <c r="F138" s="178"/>
      <c r="G138" s="7"/>
      <c r="H138" s="109"/>
    </row>
    <row r="139" spans="2:11" s="62" customFormat="1" ht="63">
      <c r="B139" s="110">
        <f>+COUNT($B$138:B138)+1</f>
        <v>1</v>
      </c>
      <c r="C139" s="111"/>
      <c r="D139" s="112" t="s">
        <v>634</v>
      </c>
      <c r="E139" s="69" t="s">
        <v>51</v>
      </c>
      <c r="F139" s="69">
        <v>335</v>
      </c>
      <c r="G139" s="9"/>
      <c r="H139" s="109">
        <f t="shared" ref="H139:H154" si="7">+$F139*G139</f>
        <v>0</v>
      </c>
    </row>
    <row r="140" spans="2:11" s="62" customFormat="1" ht="110.25">
      <c r="B140" s="110">
        <f>+COUNT($B$138:B139)+1</f>
        <v>2</v>
      </c>
      <c r="C140" s="111"/>
      <c r="D140" s="112" t="s">
        <v>635</v>
      </c>
      <c r="E140" s="69" t="s">
        <v>347</v>
      </c>
      <c r="F140" s="69">
        <v>1</v>
      </c>
      <c r="G140" s="9"/>
      <c r="H140" s="109">
        <f t="shared" si="7"/>
        <v>0</v>
      </c>
    </row>
    <row r="141" spans="2:11" s="62" customFormat="1" ht="94.5">
      <c r="B141" s="110">
        <f>+COUNT($B$138:B140)+1</f>
        <v>3</v>
      </c>
      <c r="C141" s="111"/>
      <c r="D141" s="112" t="s">
        <v>636</v>
      </c>
      <c r="E141" s="69" t="s">
        <v>347</v>
      </c>
      <c r="F141" s="69">
        <v>2</v>
      </c>
      <c r="G141" s="9"/>
      <c r="H141" s="109">
        <f t="shared" ref="H141:H142" si="8">+$F141*G141</f>
        <v>0</v>
      </c>
    </row>
    <row r="142" spans="2:11" s="62" customFormat="1" ht="94.5">
      <c r="B142" s="110">
        <f>+COUNT($B$138:B141)+1</f>
        <v>4</v>
      </c>
      <c r="C142" s="111"/>
      <c r="D142" s="112" t="s">
        <v>637</v>
      </c>
      <c r="E142" s="69" t="s">
        <v>347</v>
      </c>
      <c r="F142" s="69">
        <v>1</v>
      </c>
      <c r="G142" s="9"/>
      <c r="H142" s="109">
        <f t="shared" si="8"/>
        <v>0</v>
      </c>
    </row>
    <row r="143" spans="2:11" s="62" customFormat="1" ht="94.5">
      <c r="B143" s="110">
        <f>+COUNT($B$138:B142)+1</f>
        <v>5</v>
      </c>
      <c r="C143" s="111"/>
      <c r="D143" s="112" t="s">
        <v>638</v>
      </c>
      <c r="E143" s="69" t="s">
        <v>347</v>
      </c>
      <c r="F143" s="69">
        <v>6</v>
      </c>
      <c r="G143" s="9"/>
      <c r="H143" s="109">
        <f t="shared" ref="H143:H153" si="9">+$F143*G143</f>
        <v>0</v>
      </c>
    </row>
    <row r="144" spans="2:11" s="62" customFormat="1" ht="173.25">
      <c r="B144" s="110">
        <f>+COUNT($B$138:B143)+1</f>
        <v>6</v>
      </c>
      <c r="C144" s="111"/>
      <c r="D144" s="112" t="s">
        <v>639</v>
      </c>
      <c r="E144" s="69" t="s">
        <v>347</v>
      </c>
      <c r="F144" s="69">
        <v>1</v>
      </c>
      <c r="G144" s="9"/>
      <c r="H144" s="109">
        <f t="shared" si="9"/>
        <v>0</v>
      </c>
    </row>
    <row r="145" spans="2:8" s="62" customFormat="1" ht="63">
      <c r="B145" s="110">
        <f>+COUNT($B$138:B144)+1</f>
        <v>7</v>
      </c>
      <c r="C145" s="111"/>
      <c r="D145" s="112" t="s">
        <v>640</v>
      </c>
      <c r="E145" s="69" t="s">
        <v>23</v>
      </c>
      <c r="F145" s="69">
        <v>3</v>
      </c>
      <c r="G145" s="9"/>
      <c r="H145" s="109">
        <f t="shared" si="9"/>
        <v>0</v>
      </c>
    </row>
    <row r="146" spans="2:8" s="62" customFormat="1" ht="110.25">
      <c r="B146" s="110">
        <f>+COUNT($B$138:B145)+1</f>
        <v>8</v>
      </c>
      <c r="C146" s="111"/>
      <c r="D146" s="112" t="s">
        <v>641</v>
      </c>
      <c r="E146" s="69" t="s">
        <v>347</v>
      </c>
      <c r="F146" s="69">
        <v>3</v>
      </c>
      <c r="G146" s="9"/>
      <c r="H146" s="109">
        <f t="shared" si="9"/>
        <v>0</v>
      </c>
    </row>
    <row r="147" spans="2:8" s="62" customFormat="1" ht="78.75">
      <c r="B147" s="110">
        <f>+COUNT($B$138:B146)+1</f>
        <v>9</v>
      </c>
      <c r="C147" s="111"/>
      <c r="D147" s="112" t="s">
        <v>642</v>
      </c>
      <c r="E147" s="69" t="s">
        <v>347</v>
      </c>
      <c r="F147" s="69">
        <v>1</v>
      </c>
      <c r="G147" s="9"/>
      <c r="H147" s="109">
        <f t="shared" si="9"/>
        <v>0</v>
      </c>
    </row>
    <row r="148" spans="2:8" s="62" customFormat="1" ht="31.5">
      <c r="B148" s="110">
        <f>+COUNT($B$138:B147)+1</f>
        <v>10</v>
      </c>
      <c r="C148" s="111"/>
      <c r="D148" s="112" t="s">
        <v>424</v>
      </c>
      <c r="E148" s="69" t="s">
        <v>51</v>
      </c>
      <c r="F148" s="69">
        <v>135</v>
      </c>
      <c r="G148" s="9"/>
      <c r="H148" s="109">
        <f t="shared" si="9"/>
        <v>0</v>
      </c>
    </row>
    <row r="149" spans="2:8" s="62" customFormat="1" ht="47.25">
      <c r="B149" s="110">
        <f>+COUNT($B$138:B148)+1</f>
        <v>11</v>
      </c>
      <c r="C149" s="111"/>
      <c r="D149" s="112" t="s">
        <v>425</v>
      </c>
      <c r="E149" s="69" t="s">
        <v>347</v>
      </c>
      <c r="F149" s="69">
        <v>1</v>
      </c>
      <c r="G149" s="9"/>
      <c r="H149" s="109">
        <f t="shared" si="9"/>
        <v>0</v>
      </c>
    </row>
    <row r="150" spans="2:8" s="62" customFormat="1" ht="31.5">
      <c r="B150" s="110">
        <f>+COUNT($B$138:B149)+1</f>
        <v>12</v>
      </c>
      <c r="C150" s="111"/>
      <c r="D150" s="112" t="s">
        <v>426</v>
      </c>
      <c r="E150" s="69" t="s">
        <v>23</v>
      </c>
      <c r="F150" s="69">
        <v>5</v>
      </c>
      <c r="G150" s="9"/>
      <c r="H150" s="109">
        <f t="shared" si="9"/>
        <v>0</v>
      </c>
    </row>
    <row r="151" spans="2:8" s="62" customFormat="1" ht="220.5">
      <c r="B151" s="110">
        <f>+COUNT($B$138:B150)+1</f>
        <v>13</v>
      </c>
      <c r="C151" s="111"/>
      <c r="D151" s="112" t="s">
        <v>643</v>
      </c>
      <c r="E151" s="69" t="s">
        <v>23</v>
      </c>
      <c r="F151" s="69">
        <v>5</v>
      </c>
      <c r="G151" s="9"/>
      <c r="H151" s="109">
        <f t="shared" si="9"/>
        <v>0</v>
      </c>
    </row>
    <row r="152" spans="2:8" s="62" customFormat="1" ht="220.5">
      <c r="B152" s="110">
        <f>+COUNT($B$138:B151)+1</f>
        <v>14</v>
      </c>
      <c r="C152" s="111"/>
      <c r="D152" s="112" t="s">
        <v>644</v>
      </c>
      <c r="E152" s="69" t="s">
        <v>23</v>
      </c>
      <c r="F152" s="69">
        <v>1</v>
      </c>
      <c r="G152" s="9"/>
      <c r="H152" s="109">
        <f t="shared" si="9"/>
        <v>0</v>
      </c>
    </row>
    <row r="153" spans="2:8" s="62" customFormat="1" ht="204.75">
      <c r="B153" s="110">
        <f>+COUNT($B$138:B152)+1</f>
        <v>15</v>
      </c>
      <c r="C153" s="111"/>
      <c r="D153" s="112" t="s">
        <v>645</v>
      </c>
      <c r="E153" s="69" t="s">
        <v>23</v>
      </c>
      <c r="F153" s="69">
        <v>2</v>
      </c>
      <c r="G153" s="9"/>
      <c r="H153" s="109">
        <f t="shared" si="9"/>
        <v>0</v>
      </c>
    </row>
    <row r="154" spans="2:8" s="62" customFormat="1" ht="189">
      <c r="B154" s="110">
        <f>+COUNT($B$138:B153)+1</f>
        <v>16</v>
      </c>
      <c r="C154" s="111"/>
      <c r="D154" s="127" t="s">
        <v>646</v>
      </c>
      <c r="E154" s="69" t="s">
        <v>347</v>
      </c>
      <c r="F154" s="69">
        <v>1</v>
      </c>
      <c r="G154" s="9"/>
      <c r="H154" s="109">
        <f t="shared" si="7"/>
        <v>0</v>
      </c>
    </row>
    <row r="155" spans="2:8" s="62" customFormat="1">
      <c r="B155" s="110"/>
      <c r="C155" s="140" t="s">
        <v>586</v>
      </c>
      <c r="D155" s="135" t="s">
        <v>427</v>
      </c>
      <c r="E155" s="136"/>
      <c r="F155" s="136"/>
      <c r="G155" s="137"/>
      <c r="H155" s="109"/>
    </row>
    <row r="156" spans="2:8" s="62" customFormat="1" ht="78.75">
      <c r="B156" s="110"/>
      <c r="C156" s="111"/>
      <c r="D156" s="135" t="s">
        <v>428</v>
      </c>
      <c r="E156" s="136">
        <v>1</v>
      </c>
      <c r="F156" s="136"/>
      <c r="G156" s="137"/>
      <c r="H156" s="109"/>
    </row>
    <row r="157" spans="2:8" s="62" customFormat="1" ht="47.25">
      <c r="B157" s="110"/>
      <c r="C157" s="111"/>
      <c r="D157" s="135" t="s">
        <v>647</v>
      </c>
      <c r="E157" s="136">
        <v>1</v>
      </c>
      <c r="F157" s="136"/>
      <c r="G157" s="137"/>
      <c r="H157" s="109"/>
    </row>
    <row r="158" spans="2:8" s="62" customFormat="1">
      <c r="B158" s="110"/>
      <c r="C158" s="111"/>
      <c r="D158" s="135" t="s">
        <v>648</v>
      </c>
      <c r="E158" s="136">
        <v>1</v>
      </c>
      <c r="F158" s="136"/>
      <c r="G158" s="137"/>
      <c r="H158" s="109"/>
    </row>
    <row r="159" spans="2:8" s="62" customFormat="1">
      <c r="B159" s="110"/>
      <c r="C159" s="111"/>
      <c r="D159" s="135" t="s">
        <v>649</v>
      </c>
      <c r="E159" s="136">
        <v>1</v>
      </c>
      <c r="F159" s="136"/>
      <c r="G159" s="137"/>
      <c r="H159" s="109"/>
    </row>
    <row r="160" spans="2:8" s="62" customFormat="1">
      <c r="B160" s="110"/>
      <c r="C160" s="111"/>
      <c r="D160" s="135" t="s">
        <v>429</v>
      </c>
      <c r="E160" s="136"/>
      <c r="F160" s="136"/>
      <c r="G160" s="137"/>
      <c r="H160" s="109"/>
    </row>
    <row r="161" spans="2:10" s="62" customFormat="1" ht="110.25">
      <c r="B161" s="110"/>
      <c r="C161" s="111"/>
      <c r="D161" s="135" t="s">
        <v>650</v>
      </c>
      <c r="E161" s="136">
        <v>1</v>
      </c>
      <c r="F161" s="136"/>
      <c r="G161" s="137"/>
      <c r="H161" s="109"/>
    </row>
    <row r="162" spans="2:10" s="62" customFormat="1" ht="31.5">
      <c r="B162" s="110"/>
      <c r="C162" s="111"/>
      <c r="D162" s="135" t="s">
        <v>430</v>
      </c>
      <c r="E162" s="136">
        <v>1</v>
      </c>
      <c r="F162" s="136"/>
      <c r="G162" s="137"/>
      <c r="H162" s="109"/>
    </row>
    <row r="163" spans="2:10" s="62" customFormat="1">
      <c r="B163" s="110"/>
      <c r="C163" s="111"/>
      <c r="D163" s="135" t="s">
        <v>431</v>
      </c>
      <c r="E163" s="136"/>
      <c r="F163" s="136"/>
      <c r="G163" s="137"/>
      <c r="H163" s="109"/>
    </row>
    <row r="164" spans="2:10" s="62" customFormat="1" ht="110.25">
      <c r="B164" s="110"/>
      <c r="C164" s="111"/>
      <c r="D164" s="135" t="s">
        <v>432</v>
      </c>
      <c r="E164" s="136">
        <v>1</v>
      </c>
      <c r="F164" s="136"/>
      <c r="G164" s="137"/>
      <c r="H164" s="109"/>
    </row>
    <row r="165" spans="2:10" s="62" customFormat="1" ht="141.75">
      <c r="B165" s="110">
        <f>+COUNT($B$138:B164)+1</f>
        <v>17</v>
      </c>
      <c r="C165" s="111"/>
      <c r="D165" s="112" t="s">
        <v>651</v>
      </c>
      <c r="E165" s="69" t="s">
        <v>347</v>
      </c>
      <c r="F165" s="69">
        <v>1</v>
      </c>
      <c r="G165" s="9"/>
      <c r="H165" s="109">
        <f t="shared" ref="H165" si="10">+$F165*G165</f>
        <v>0</v>
      </c>
    </row>
    <row r="166" spans="2:10" s="62" customFormat="1" ht="141.75">
      <c r="B166" s="110">
        <f>+COUNT($B$138:B165)+1</f>
        <v>18</v>
      </c>
      <c r="C166" s="111"/>
      <c r="D166" s="112" t="s">
        <v>433</v>
      </c>
      <c r="E166" s="69" t="s">
        <v>23</v>
      </c>
      <c r="F166" s="69">
        <v>1</v>
      </c>
      <c r="G166" s="9"/>
      <c r="H166" s="109">
        <f t="shared" ref="H166" si="11">+$F166*G166</f>
        <v>0</v>
      </c>
    </row>
    <row r="167" spans="2:10" s="62" customFormat="1" ht="15.75" customHeight="1">
      <c r="B167" s="117"/>
      <c r="C167" s="118"/>
      <c r="D167" s="119"/>
      <c r="E167" s="120"/>
      <c r="F167" s="121"/>
      <c r="G167" s="42"/>
      <c r="H167" s="122"/>
    </row>
    <row r="168" spans="2:10" s="62" customFormat="1" ht="16.5" thickBot="1">
      <c r="B168" s="123"/>
      <c r="C168" s="124"/>
      <c r="D168" s="124"/>
      <c r="E168" s="125"/>
      <c r="F168" s="125"/>
      <c r="G168" s="8" t="str">
        <f>C137&amp;" SKUPAJ:"</f>
        <v>ELEKTROMONTAŽNA DELA - NN PRIKLJUČEK SKUPAJ:</v>
      </c>
      <c r="H168" s="126">
        <f>SUM(H$138:H$166)</f>
        <v>0</v>
      </c>
    </row>
    <row r="169" spans="2:10" s="62" customFormat="1">
      <c r="B169" s="128"/>
      <c r="C169" s="118"/>
      <c r="D169" s="129"/>
      <c r="E169" s="130"/>
      <c r="F169" s="121"/>
      <c r="G169" s="42"/>
      <c r="H169" s="122"/>
      <c r="J169" s="63"/>
    </row>
    <row r="170" spans="2:10" s="62" customFormat="1">
      <c r="B170" s="104" t="s">
        <v>46</v>
      </c>
      <c r="C170" s="179" t="s">
        <v>434</v>
      </c>
      <c r="D170" s="179"/>
      <c r="E170" s="105"/>
      <c r="F170" s="106"/>
      <c r="G170" s="6"/>
      <c r="H170" s="107"/>
      <c r="J170" s="63"/>
    </row>
    <row r="171" spans="2:10" s="62" customFormat="1">
      <c r="B171" s="108"/>
      <c r="C171" s="178"/>
      <c r="D171" s="178"/>
      <c r="E171" s="178"/>
      <c r="F171" s="178"/>
      <c r="G171" s="7"/>
      <c r="H171" s="109"/>
      <c r="J171" s="63"/>
    </row>
    <row r="172" spans="2:10" s="62" customFormat="1" ht="31.5">
      <c r="B172" s="110">
        <f>+COUNT($B$171:B171)+1</f>
        <v>1</v>
      </c>
      <c r="C172" s="111"/>
      <c r="D172" s="112" t="s">
        <v>652</v>
      </c>
      <c r="E172" s="69" t="s">
        <v>51</v>
      </c>
      <c r="F172" s="69">
        <v>550</v>
      </c>
      <c r="G172" s="9"/>
      <c r="H172" s="109">
        <f t="shared" ref="H172" si="12">+$F172*G172</f>
        <v>0</v>
      </c>
      <c r="J172" s="63"/>
    </row>
    <row r="173" spans="2:10" s="62" customFormat="1" ht="63">
      <c r="B173" s="110">
        <f>+COUNT($B$171:B172)+1</f>
        <v>2</v>
      </c>
      <c r="C173" s="111"/>
      <c r="D173" s="112" t="s">
        <v>653</v>
      </c>
      <c r="E173" s="69" t="s">
        <v>347</v>
      </c>
      <c r="F173" s="69">
        <v>28</v>
      </c>
      <c r="G173" s="9"/>
      <c r="H173" s="109">
        <f t="shared" ref="H173:H184" si="13">+$F173*G173</f>
        <v>0</v>
      </c>
      <c r="J173" s="63"/>
    </row>
    <row r="174" spans="2:10" s="62" customFormat="1" ht="31.5">
      <c r="B174" s="110">
        <f>+COUNT($B$171:B173)+1</f>
        <v>3</v>
      </c>
      <c r="C174" s="111"/>
      <c r="D174" s="112" t="s">
        <v>426</v>
      </c>
      <c r="E174" s="69" t="s">
        <v>23</v>
      </c>
      <c r="F174" s="69">
        <v>16</v>
      </c>
      <c r="G174" s="9"/>
      <c r="H174" s="109">
        <f t="shared" si="13"/>
        <v>0</v>
      </c>
      <c r="J174" s="63"/>
    </row>
    <row r="175" spans="2:10" s="62" customFormat="1" ht="204.75">
      <c r="B175" s="163">
        <f>+COUNT($B$171:B174)+1</f>
        <v>4</v>
      </c>
      <c r="C175" s="164"/>
      <c r="D175" s="173" t="s">
        <v>671</v>
      </c>
      <c r="E175" s="167" t="s">
        <v>23</v>
      </c>
      <c r="F175" s="167">
        <v>7</v>
      </c>
      <c r="G175" s="168"/>
      <c r="H175" s="169">
        <f t="shared" si="13"/>
        <v>0</v>
      </c>
      <c r="J175" s="63"/>
    </row>
    <row r="176" spans="2:10" s="62" customFormat="1" ht="220.5">
      <c r="B176" s="165"/>
      <c r="C176" s="166"/>
      <c r="D176" s="174" t="s">
        <v>672</v>
      </c>
      <c r="E176" s="170"/>
      <c r="F176" s="170"/>
      <c r="G176" s="171"/>
      <c r="H176" s="172"/>
      <c r="J176" s="63"/>
    </row>
    <row r="177" spans="2:10" s="62" customFormat="1" ht="173.25">
      <c r="B177" s="163">
        <f>+COUNT($B$171:B175)+1</f>
        <v>5</v>
      </c>
      <c r="C177" s="164"/>
      <c r="D177" s="173" t="s">
        <v>673</v>
      </c>
      <c r="E177" s="167" t="s">
        <v>23</v>
      </c>
      <c r="F177" s="167">
        <v>7</v>
      </c>
      <c r="G177" s="168"/>
      <c r="H177" s="169">
        <f t="shared" si="13"/>
        <v>0</v>
      </c>
      <c r="J177" s="63"/>
    </row>
    <row r="178" spans="2:10" s="62" customFormat="1" ht="141.75">
      <c r="B178" s="165"/>
      <c r="C178" s="166"/>
      <c r="D178" s="174" t="s">
        <v>674</v>
      </c>
      <c r="E178" s="170"/>
      <c r="F178" s="170"/>
      <c r="G178" s="171"/>
      <c r="H178" s="172"/>
      <c r="J178" s="63"/>
    </row>
    <row r="179" spans="2:10" s="62" customFormat="1" ht="252">
      <c r="B179" s="163">
        <f>+COUNT($B$171:B177)+1</f>
        <v>6</v>
      </c>
      <c r="C179" s="164"/>
      <c r="D179" s="173" t="s">
        <v>676</v>
      </c>
      <c r="E179" s="167" t="s">
        <v>23</v>
      </c>
      <c r="F179" s="167">
        <v>5</v>
      </c>
      <c r="G179" s="168"/>
      <c r="H179" s="169">
        <f t="shared" si="13"/>
        <v>0</v>
      </c>
      <c r="J179" s="63"/>
    </row>
    <row r="180" spans="2:10" s="62" customFormat="1" ht="267.75">
      <c r="B180" s="165"/>
      <c r="C180" s="166"/>
      <c r="D180" s="174" t="s">
        <v>675</v>
      </c>
      <c r="E180" s="170"/>
      <c r="F180" s="170"/>
      <c r="G180" s="171"/>
      <c r="H180" s="172"/>
      <c r="J180" s="63"/>
    </row>
    <row r="181" spans="2:10" s="62" customFormat="1" ht="252">
      <c r="B181" s="163">
        <f>+COUNT($B$171:B179)+1</f>
        <v>7</v>
      </c>
      <c r="C181" s="164"/>
      <c r="D181" s="173" t="s">
        <v>677</v>
      </c>
      <c r="E181" s="167" t="s">
        <v>23</v>
      </c>
      <c r="F181" s="167">
        <v>9</v>
      </c>
      <c r="G181" s="168"/>
      <c r="H181" s="169">
        <f t="shared" si="13"/>
        <v>0</v>
      </c>
      <c r="J181" s="63"/>
    </row>
    <row r="182" spans="2:10" s="62" customFormat="1" ht="267.75">
      <c r="B182" s="165"/>
      <c r="C182" s="166"/>
      <c r="D182" s="174" t="s">
        <v>678</v>
      </c>
      <c r="E182" s="170"/>
      <c r="F182" s="170"/>
      <c r="G182" s="171"/>
      <c r="H182" s="172"/>
      <c r="J182" s="63"/>
    </row>
    <row r="183" spans="2:10" s="62" customFormat="1" ht="78.75">
      <c r="B183" s="110">
        <f>+COUNT($B$171:B181)+1</f>
        <v>8</v>
      </c>
      <c r="C183" s="111"/>
      <c r="D183" s="112" t="s">
        <v>435</v>
      </c>
      <c r="E183" s="69" t="s">
        <v>23</v>
      </c>
      <c r="F183" s="69">
        <v>14</v>
      </c>
      <c r="G183" s="9"/>
      <c r="H183" s="109">
        <f t="shared" si="13"/>
        <v>0</v>
      </c>
      <c r="J183" s="63"/>
    </row>
    <row r="184" spans="2:10" s="62" customFormat="1" ht="189">
      <c r="B184" s="110">
        <f>+COUNT($B$171:B183)+1</f>
        <v>9</v>
      </c>
      <c r="C184" s="111"/>
      <c r="D184" s="112" t="s">
        <v>654</v>
      </c>
      <c r="E184" s="69" t="s">
        <v>23</v>
      </c>
      <c r="F184" s="69">
        <v>1</v>
      </c>
      <c r="G184" s="9"/>
      <c r="H184" s="109">
        <f t="shared" si="13"/>
        <v>0</v>
      </c>
      <c r="J184" s="63"/>
    </row>
    <row r="185" spans="2:10" s="62" customFormat="1" ht="78.75">
      <c r="B185" s="110"/>
      <c r="C185" s="140" t="s">
        <v>586</v>
      </c>
      <c r="D185" s="135" t="s">
        <v>655</v>
      </c>
      <c r="E185" s="136">
        <v>1</v>
      </c>
      <c r="F185" s="136"/>
      <c r="G185" s="137"/>
      <c r="H185" s="109"/>
      <c r="J185" s="63"/>
    </row>
    <row r="186" spans="2:10" s="62" customFormat="1" ht="31.5">
      <c r="B186" s="110"/>
      <c r="C186" s="111"/>
      <c r="D186" s="135" t="s">
        <v>436</v>
      </c>
      <c r="E186" s="136">
        <v>1</v>
      </c>
      <c r="F186" s="136"/>
      <c r="G186" s="137"/>
      <c r="H186" s="109"/>
      <c r="J186" s="63"/>
    </row>
    <row r="187" spans="2:10" s="62" customFormat="1" ht="47.25">
      <c r="B187" s="110"/>
      <c r="C187" s="111"/>
      <c r="D187" s="135" t="s">
        <v>437</v>
      </c>
      <c r="E187" s="136">
        <v>1</v>
      </c>
      <c r="F187" s="136"/>
      <c r="G187" s="137"/>
      <c r="H187" s="109"/>
      <c r="J187" s="63"/>
    </row>
    <row r="188" spans="2:10" s="62" customFormat="1" ht="47.25">
      <c r="B188" s="110"/>
      <c r="C188" s="111"/>
      <c r="D188" s="135" t="s">
        <v>438</v>
      </c>
      <c r="E188" s="136">
        <v>4</v>
      </c>
      <c r="F188" s="136"/>
      <c r="G188" s="137"/>
      <c r="H188" s="109"/>
      <c r="J188" s="63"/>
    </row>
    <row r="189" spans="2:10" s="62" customFormat="1" ht="47.25">
      <c r="B189" s="110"/>
      <c r="C189" s="111"/>
      <c r="D189" s="135" t="s">
        <v>656</v>
      </c>
      <c r="E189" s="136">
        <v>1</v>
      </c>
      <c r="F189" s="136"/>
      <c r="G189" s="137"/>
      <c r="H189" s="109"/>
      <c r="J189" s="63"/>
    </row>
    <row r="190" spans="2:10" s="62" customFormat="1" ht="47.25">
      <c r="B190" s="110"/>
      <c r="C190" s="111"/>
      <c r="D190" s="135" t="s">
        <v>657</v>
      </c>
      <c r="E190" s="136">
        <v>1</v>
      </c>
      <c r="F190" s="136"/>
      <c r="G190" s="137"/>
      <c r="H190" s="109"/>
      <c r="J190" s="63"/>
    </row>
    <row r="191" spans="2:10" s="62" customFormat="1" ht="31.5">
      <c r="B191" s="110"/>
      <c r="C191" s="111"/>
      <c r="D191" s="135" t="s">
        <v>439</v>
      </c>
      <c r="E191" s="136">
        <v>1</v>
      </c>
      <c r="F191" s="136"/>
      <c r="G191" s="137"/>
      <c r="H191" s="109"/>
      <c r="J191" s="63"/>
    </row>
    <row r="192" spans="2:10" s="62" customFormat="1" ht="47.25">
      <c r="B192" s="110"/>
      <c r="C192" s="111"/>
      <c r="D192" s="135" t="s">
        <v>658</v>
      </c>
      <c r="E192" s="136">
        <v>1</v>
      </c>
      <c r="F192" s="136"/>
      <c r="G192" s="137"/>
      <c r="H192" s="109"/>
      <c r="J192" s="63"/>
    </row>
    <row r="193" spans="2:10" s="62" customFormat="1">
      <c r="B193" s="110"/>
      <c r="C193" s="111"/>
      <c r="D193" s="135" t="s">
        <v>659</v>
      </c>
      <c r="E193" s="136">
        <v>1</v>
      </c>
      <c r="F193" s="136"/>
      <c r="G193" s="137"/>
      <c r="H193" s="109"/>
      <c r="J193" s="63"/>
    </row>
    <row r="194" spans="2:10" s="62" customFormat="1" ht="31.5">
      <c r="B194" s="110"/>
      <c r="C194" s="111"/>
      <c r="D194" s="135" t="s">
        <v>660</v>
      </c>
      <c r="E194" s="136">
        <v>15</v>
      </c>
      <c r="F194" s="136"/>
      <c r="G194" s="137"/>
      <c r="H194" s="109"/>
      <c r="J194" s="63"/>
    </row>
    <row r="195" spans="2:10" s="62" customFormat="1" ht="31.5">
      <c r="B195" s="110"/>
      <c r="C195" s="111"/>
      <c r="D195" s="135" t="s">
        <v>440</v>
      </c>
      <c r="E195" s="136">
        <v>2</v>
      </c>
      <c r="F195" s="136"/>
      <c r="G195" s="137"/>
      <c r="H195" s="109"/>
      <c r="J195" s="63"/>
    </row>
    <row r="196" spans="2:10" s="62" customFormat="1">
      <c r="B196" s="110"/>
      <c r="C196" s="111"/>
      <c r="D196" s="135" t="s">
        <v>441</v>
      </c>
      <c r="E196" s="136">
        <v>1</v>
      </c>
      <c r="F196" s="136"/>
      <c r="G196" s="137"/>
      <c r="H196" s="109"/>
      <c r="J196" s="63"/>
    </row>
    <row r="197" spans="2:10" s="62" customFormat="1" ht="110.25">
      <c r="B197" s="110"/>
      <c r="C197" s="111"/>
      <c r="D197" s="135" t="s">
        <v>442</v>
      </c>
      <c r="E197" s="136">
        <v>1</v>
      </c>
      <c r="F197" s="136"/>
      <c r="G197" s="137"/>
      <c r="H197" s="109"/>
      <c r="J197" s="63"/>
    </row>
    <row r="198" spans="2:10" s="62" customFormat="1" ht="141.75">
      <c r="B198" s="110">
        <f>+COUNT($B$171:B197)+1</f>
        <v>10</v>
      </c>
      <c r="C198" s="111"/>
      <c r="D198" s="112" t="s">
        <v>433</v>
      </c>
      <c r="E198" s="69" t="s">
        <v>23</v>
      </c>
      <c r="F198" s="69">
        <v>1</v>
      </c>
      <c r="G198" s="9"/>
      <c r="H198" s="109">
        <f t="shared" ref="H198:H199" si="14">+$F198*G198</f>
        <v>0</v>
      </c>
      <c r="J198" s="63"/>
    </row>
    <row r="199" spans="2:10" s="62" customFormat="1" ht="31.5">
      <c r="B199" s="110">
        <f>+COUNT($B$171:B198)+1</f>
        <v>11</v>
      </c>
      <c r="C199" s="111"/>
      <c r="D199" s="112" t="s">
        <v>443</v>
      </c>
      <c r="E199" s="69" t="s">
        <v>23</v>
      </c>
      <c r="F199" s="69">
        <v>1</v>
      </c>
      <c r="G199" s="9"/>
      <c r="H199" s="109">
        <f t="shared" si="14"/>
        <v>0</v>
      </c>
      <c r="J199" s="63"/>
    </row>
    <row r="200" spans="2:10" s="62" customFormat="1" ht="15.75" customHeight="1">
      <c r="B200" s="117"/>
      <c r="C200" s="118"/>
      <c r="D200" s="119"/>
      <c r="E200" s="120"/>
      <c r="F200" s="121"/>
      <c r="G200" s="42"/>
      <c r="H200" s="122"/>
    </row>
    <row r="201" spans="2:10" s="62" customFormat="1" ht="16.5" thickBot="1">
      <c r="B201" s="123"/>
      <c r="C201" s="124"/>
      <c r="D201" s="124"/>
      <c r="E201" s="125"/>
      <c r="F201" s="125"/>
      <c r="G201" s="8" t="str">
        <f>C170&amp;" SKUPAJ:"</f>
        <v>ELEKTROMONTAŽNA DELA - CESTNA RAZSVETLJAVA SKUPAJ:</v>
      </c>
      <c r="H201" s="126">
        <f>SUM(H$171:H$199)</f>
        <v>0</v>
      </c>
    </row>
    <row r="202" spans="2:10" s="62" customFormat="1">
      <c r="B202" s="128"/>
      <c r="C202" s="118"/>
      <c r="D202" s="129"/>
      <c r="E202" s="130"/>
      <c r="F202" s="121"/>
      <c r="G202" s="42"/>
      <c r="H202" s="122"/>
      <c r="J202" s="63"/>
    </row>
    <row r="203" spans="2:10" s="62" customFormat="1">
      <c r="B203" s="104" t="s">
        <v>66</v>
      </c>
      <c r="C203" s="179" t="s">
        <v>444</v>
      </c>
      <c r="D203" s="179"/>
      <c r="E203" s="105"/>
      <c r="F203" s="106"/>
      <c r="G203" s="6"/>
      <c r="H203" s="107"/>
      <c r="J203" s="63"/>
    </row>
    <row r="204" spans="2:10" s="62" customFormat="1" ht="15.75" customHeight="1">
      <c r="B204" s="108"/>
      <c r="C204" s="178"/>
      <c r="D204" s="178"/>
      <c r="E204" s="178"/>
      <c r="F204" s="178"/>
      <c r="G204" s="7"/>
      <c r="H204" s="109"/>
    </row>
    <row r="205" spans="2:10" s="62" customFormat="1">
      <c r="B205" s="110">
        <f>+COUNT($B204:B$204)+1</f>
        <v>1</v>
      </c>
      <c r="C205" s="111"/>
      <c r="D205" s="127" t="s">
        <v>587</v>
      </c>
      <c r="E205" s="69" t="s">
        <v>69</v>
      </c>
      <c r="F205" s="69">
        <v>6</v>
      </c>
      <c r="G205" s="9"/>
      <c r="H205" s="109">
        <f>+$F205*G205</f>
        <v>0</v>
      </c>
      <c r="J205" s="63"/>
    </row>
    <row r="206" spans="2:10" s="62" customFormat="1">
      <c r="B206" s="110">
        <f>+COUNT($B$204:B205)+1</f>
        <v>2</v>
      </c>
      <c r="C206" s="111"/>
      <c r="D206" s="112" t="s">
        <v>661</v>
      </c>
      <c r="E206" s="69" t="s">
        <v>69</v>
      </c>
      <c r="F206" s="69">
        <v>6</v>
      </c>
      <c r="G206" s="9"/>
      <c r="H206" s="109">
        <f t="shared" ref="H206:H209" si="15">+$F206*G206</f>
        <v>0</v>
      </c>
      <c r="J206" s="63"/>
    </row>
    <row r="207" spans="2:10" s="62" customFormat="1">
      <c r="B207" s="110">
        <f>+COUNT($B$204:B206)+1</f>
        <v>3</v>
      </c>
      <c r="C207" s="111"/>
      <c r="D207" s="112" t="s">
        <v>561</v>
      </c>
      <c r="E207" s="69" t="s">
        <v>69</v>
      </c>
      <c r="F207" s="69">
        <v>12</v>
      </c>
      <c r="G207" s="9"/>
      <c r="H207" s="109">
        <f t="shared" si="15"/>
        <v>0</v>
      </c>
      <c r="J207" s="63"/>
    </row>
    <row r="208" spans="2:10" s="62" customFormat="1" ht="78.75">
      <c r="B208" s="110">
        <f>+COUNT($B$204:B207)+1</f>
        <v>4</v>
      </c>
      <c r="C208" s="111"/>
      <c r="D208" s="112" t="s">
        <v>662</v>
      </c>
      <c r="E208" s="69" t="s">
        <v>69</v>
      </c>
      <c r="F208" s="69">
        <v>3</v>
      </c>
      <c r="G208" s="9"/>
      <c r="H208" s="109">
        <f t="shared" si="15"/>
        <v>0</v>
      </c>
      <c r="J208" s="63"/>
    </row>
    <row r="209" spans="2:10" s="62" customFormat="1" ht="78.75">
      <c r="B209" s="110">
        <f>+COUNT($B$204:B208)+1</f>
        <v>5</v>
      </c>
      <c r="C209" s="111"/>
      <c r="D209" s="112" t="s">
        <v>445</v>
      </c>
      <c r="E209" s="69" t="s">
        <v>51</v>
      </c>
      <c r="F209" s="69">
        <v>440</v>
      </c>
      <c r="G209" s="9"/>
      <c r="H209" s="109">
        <f t="shared" si="15"/>
        <v>0</v>
      </c>
      <c r="J209" s="63"/>
    </row>
    <row r="210" spans="2:10" s="62" customFormat="1" ht="15.75" customHeight="1">
      <c r="B210" s="117"/>
      <c r="C210" s="118"/>
      <c r="D210" s="119"/>
      <c r="E210" s="120"/>
      <c r="F210" s="121"/>
      <c r="G210" s="42"/>
      <c r="H210" s="122"/>
    </row>
    <row r="211" spans="2:10" s="62" customFormat="1" ht="16.5" thickBot="1">
      <c r="B211" s="123"/>
      <c r="C211" s="124"/>
      <c r="D211" s="124"/>
      <c r="E211" s="125"/>
      <c r="F211" s="125"/>
      <c r="G211" s="8" t="str">
        <f>C203&amp;" SKUPAJ:"</f>
        <v>OSTALO SKUPAJ:</v>
      </c>
      <c r="H211" s="126">
        <f>SUM(H$205:H$209)</f>
        <v>0</v>
      </c>
    </row>
  </sheetData>
  <sheetProtection algorithmName="SHA-512" hashValue="N323LAdQRh5VVHx9Nfv6KTXpqc2lqFYBQrND2hTIqO6qz7vvjnYDXWI4p3e7jIuNq8obLvz1oii19bw0/hqiKA==" saltValue="HrEU+YUj3TqnWCWlHpGxUQ==" spinCount="100000" sheet="1" objects="1" scenarios="1"/>
  <mergeCells count="10">
    <mergeCell ref="C20:D20"/>
    <mergeCell ref="C21:F21"/>
    <mergeCell ref="C34:F34"/>
    <mergeCell ref="C137:D137"/>
    <mergeCell ref="C24:F24"/>
    <mergeCell ref="C171:F171"/>
    <mergeCell ref="C203:D203"/>
    <mergeCell ref="C204:F204"/>
    <mergeCell ref="C138:F138"/>
    <mergeCell ref="C170:D170"/>
  </mergeCells>
  <pageMargins left="0.70866141732283472" right="0.70866141732283472" top="0.74803149606299213" bottom="0.74803149606299213" header="0.31496062992125984" footer="0.31496062992125984"/>
  <pageSetup paperSize="9" scale="68" orientation="portrait" r:id="rId1"/>
  <headerFooter>
    <oddHeader>&amp;C&amp;"-,Ležeče"Prestavitev R2-402/1426 Solkan-Gonjače
(mimo naselja Kojsko) – 2.Faza - 2.etapa (3)&amp;R&amp;"-,Ležeče"RAZPIS 2021</oddHeader>
    <oddFooter>Stran &amp;P od &amp;N</oddFooter>
  </headerFooter>
  <rowBreaks count="1" manualBreakCount="1">
    <brk id="202" min="1" max="7" man="1"/>
  </rowBreaks>
  <colBreaks count="1" manualBreakCount="1">
    <brk id="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3EABE-4429-4AAC-88A5-7E57FD9D0F69}">
  <sheetPr>
    <tabColor theme="1"/>
  </sheetPr>
  <dimension ref="B1:K43"/>
  <sheetViews>
    <sheetView view="pageBreakPreview" topLeftCell="A36" zoomScaleNormal="100" zoomScaleSheetLayoutView="100" workbookViewId="0">
      <selection activeCell="F52" sqref="F52"/>
    </sheetView>
  </sheetViews>
  <sheetFormatPr defaultColWidth="9.140625" defaultRowHeight="15.75"/>
  <cols>
    <col min="1" max="1" width="9.140625" style="63"/>
    <col min="2" max="3" width="10.7109375" style="65" customWidth="1"/>
    <col min="4" max="4" width="47.7109375" style="142" customWidth="1"/>
    <col min="5" max="5" width="14.7109375" style="60" customWidth="1"/>
    <col min="6" max="6" width="12.7109375" style="60" customWidth="1"/>
    <col min="7" max="7" width="15.7109375" style="1" customWidth="1"/>
    <col min="8" max="8" width="15.7109375" style="61" customWidth="1"/>
    <col min="9" max="9" width="11.5703125" style="62" bestFit="1" customWidth="1"/>
    <col min="10" max="10" width="10.140625" style="63" bestFit="1" customWidth="1"/>
    <col min="11" max="16384" width="9.140625" style="63"/>
  </cols>
  <sheetData>
    <row r="1" spans="2:10">
      <c r="B1" s="58" t="s">
        <v>111</v>
      </c>
      <c r="C1" s="59" t="str">
        <f ca="1">MID(CELL("filename",A1),FIND("]",CELL("filename",A1))+1,255)</f>
        <v>KRAJINSKA ARHITEKTURA</v>
      </c>
    </row>
    <row r="3" spans="2:10">
      <c r="B3" s="64" t="s">
        <v>14</v>
      </c>
    </row>
    <row r="4" spans="2:10">
      <c r="B4" s="66" t="str">
        <f ca="1">"REKAPITULACIJA "&amp;C1</f>
        <v>REKAPITULACIJA KRAJINSKA ARHITEKTURA</v>
      </c>
      <c r="C4" s="67"/>
      <c r="D4" s="67"/>
      <c r="E4" s="68"/>
      <c r="F4" s="68"/>
      <c r="G4" s="2"/>
      <c r="H4" s="69"/>
      <c r="I4" s="70"/>
    </row>
    <row r="5" spans="2:10">
      <c r="B5" s="71"/>
      <c r="C5" s="72"/>
      <c r="D5" s="73"/>
      <c r="H5" s="74"/>
      <c r="I5" s="75"/>
      <c r="J5" s="76"/>
    </row>
    <row r="6" spans="2:10">
      <c r="B6" s="77" t="s">
        <v>48</v>
      </c>
      <c r="D6" s="78" t="str">
        <f>VLOOKUP(B6,$B$14:$H$9782,2,FALSE)</f>
        <v>PRIPRAVA PODLAGE</v>
      </c>
      <c r="E6" s="79"/>
      <c r="F6" s="61"/>
      <c r="H6" s="80">
        <f>VLOOKUP($D6&amp;" SKUPAJ:",$G$14:H$9782,2,FALSE)</f>
        <v>0</v>
      </c>
      <c r="I6" s="81"/>
      <c r="J6" s="82"/>
    </row>
    <row r="7" spans="2:10">
      <c r="B7" s="77"/>
      <c r="D7" s="78"/>
      <c r="E7" s="79"/>
      <c r="F7" s="61"/>
      <c r="H7" s="80"/>
      <c r="I7" s="83"/>
      <c r="J7" s="84"/>
    </row>
    <row r="8" spans="2:10">
      <c r="B8" s="77" t="s">
        <v>49</v>
      </c>
      <c r="D8" s="78" t="str">
        <f>VLOOKUP(B8,$B$14:$H$9782,2,FALSE)</f>
        <v>OZELENITEV VSEH POVRŠIN</v>
      </c>
      <c r="E8" s="79"/>
      <c r="F8" s="61"/>
      <c r="H8" s="80">
        <f>VLOOKUP($D8&amp;" SKUPAJ:",$G$14:H$9782,2,FALSE)</f>
        <v>0</v>
      </c>
      <c r="I8" s="81"/>
      <c r="J8" s="82"/>
    </row>
    <row r="9" spans="2:10">
      <c r="B9" s="77"/>
      <c r="D9" s="78"/>
      <c r="E9" s="79"/>
      <c r="F9" s="61"/>
      <c r="H9" s="80"/>
      <c r="I9" s="83"/>
      <c r="J9" s="84"/>
    </row>
    <row r="10" spans="2:10">
      <c r="B10" s="77" t="s">
        <v>46</v>
      </c>
      <c r="D10" s="78" t="str">
        <f>VLOOKUP(B10,$B$14:$H$9782,2,FALSE)</f>
        <v>DELO</v>
      </c>
      <c r="E10" s="79"/>
      <c r="F10" s="61"/>
      <c r="H10" s="80">
        <f>VLOOKUP($D10&amp;" SKUPAJ:",$G$14:H$9782,2,FALSE)</f>
        <v>0</v>
      </c>
      <c r="I10" s="85"/>
      <c r="J10" s="86"/>
    </row>
    <row r="11" spans="2:10" s="62" customFormat="1" ht="16.5" thickBot="1">
      <c r="B11" s="87"/>
      <c r="C11" s="88"/>
      <c r="D11" s="89"/>
      <c r="E11" s="90"/>
      <c r="F11" s="91"/>
      <c r="G11" s="3"/>
      <c r="H11" s="92"/>
    </row>
    <row r="12" spans="2:10" s="62" customFormat="1" ht="16.5" thickTop="1">
      <c r="B12" s="93"/>
      <c r="C12" s="94"/>
      <c r="D12" s="95"/>
      <c r="E12" s="96"/>
      <c r="F12" s="97"/>
      <c r="G12" s="4" t="str">
        <f ca="1">"SKUPAJ "&amp;C1&amp;" (BREZ DDV):"</f>
        <v>SKUPAJ KRAJINSKA ARHITEKTURA (BREZ DDV):</v>
      </c>
      <c r="H12" s="98">
        <f>SUM(H6:H10)</f>
        <v>0</v>
      </c>
    </row>
    <row r="14" spans="2:10" s="62" customFormat="1" ht="16.5" thickBot="1">
      <c r="B14" s="99" t="s">
        <v>0</v>
      </c>
      <c r="C14" s="100" t="s">
        <v>1</v>
      </c>
      <c r="D14" s="101" t="s">
        <v>2</v>
      </c>
      <c r="E14" s="102" t="s">
        <v>3</v>
      </c>
      <c r="F14" s="102" t="s">
        <v>4</v>
      </c>
      <c r="G14" s="5" t="s">
        <v>5</v>
      </c>
      <c r="H14" s="102" t="s">
        <v>6</v>
      </c>
    </row>
    <row r="16" spans="2:10">
      <c r="B16" s="103"/>
      <c r="C16" s="103"/>
      <c r="D16" s="103"/>
      <c r="E16" s="103"/>
      <c r="F16" s="103"/>
      <c r="G16" s="53"/>
      <c r="H16" s="103"/>
    </row>
    <row r="18" spans="2:8" s="62" customFormat="1">
      <c r="B18" s="104" t="s">
        <v>48</v>
      </c>
      <c r="C18" s="179" t="s">
        <v>287</v>
      </c>
      <c r="D18" s="179"/>
      <c r="E18" s="105"/>
      <c r="F18" s="106"/>
      <c r="G18" s="6"/>
      <c r="H18" s="107"/>
    </row>
    <row r="19" spans="2:8" s="62" customFormat="1">
      <c r="B19" s="108"/>
      <c r="C19" s="178"/>
      <c r="D19" s="178"/>
      <c r="E19" s="178"/>
      <c r="F19" s="178"/>
      <c r="G19" s="7"/>
      <c r="H19" s="109"/>
    </row>
    <row r="20" spans="2:8" s="62" customFormat="1" ht="47.25">
      <c r="B20" s="158">
        <f>+COUNT($B19:B$19)+1</f>
        <v>1</v>
      </c>
      <c r="C20" s="113"/>
      <c r="D20" s="114" t="s">
        <v>548</v>
      </c>
      <c r="E20" s="115" t="s">
        <v>24</v>
      </c>
      <c r="F20" s="115">
        <v>9425</v>
      </c>
      <c r="G20" s="141"/>
      <c r="H20" s="109">
        <f t="shared" ref="H20" si="0">+$F20*G20</f>
        <v>0</v>
      </c>
    </row>
    <row r="21" spans="2:8" s="62" customFormat="1" ht="15.75" customHeight="1">
      <c r="B21" s="117"/>
      <c r="C21" s="118"/>
      <c r="D21" s="119"/>
      <c r="E21" s="120"/>
      <c r="F21" s="121"/>
      <c r="G21" s="42"/>
      <c r="H21" s="122"/>
    </row>
    <row r="22" spans="2:8" s="62" customFormat="1" ht="16.5" thickBot="1">
      <c r="B22" s="123"/>
      <c r="C22" s="124"/>
      <c r="D22" s="124"/>
      <c r="E22" s="125"/>
      <c r="F22" s="125"/>
      <c r="G22" s="8" t="str">
        <f>C18&amp;" SKUPAJ:"</f>
        <v>PRIPRAVA PODLAGE SKUPAJ:</v>
      </c>
      <c r="H22" s="126">
        <f>SUM(H$20:H$20)</f>
        <v>0</v>
      </c>
    </row>
    <row r="23" spans="2:8" s="62" customFormat="1">
      <c r="B23" s="117"/>
      <c r="C23" s="118"/>
      <c r="D23" s="119"/>
      <c r="E23" s="120"/>
      <c r="F23" s="121"/>
      <c r="G23" s="42"/>
      <c r="H23" s="122"/>
    </row>
    <row r="24" spans="2:8" s="62" customFormat="1">
      <c r="B24" s="104" t="s">
        <v>49</v>
      </c>
      <c r="C24" s="179" t="s">
        <v>288</v>
      </c>
      <c r="D24" s="179"/>
      <c r="E24" s="105"/>
      <c r="F24" s="106"/>
      <c r="G24" s="6"/>
      <c r="H24" s="107"/>
    </row>
    <row r="25" spans="2:8" s="62" customFormat="1">
      <c r="B25" s="108"/>
      <c r="C25" s="182" t="s">
        <v>552</v>
      </c>
      <c r="D25" s="182"/>
      <c r="E25" s="182"/>
      <c r="F25" s="182"/>
      <c r="G25" s="7"/>
      <c r="H25" s="109"/>
    </row>
    <row r="26" spans="2:8" s="62" customFormat="1" ht="78.75">
      <c r="B26" s="110">
        <f>+COUNT($B$25:B25)+1</f>
        <v>1</v>
      </c>
      <c r="C26" s="111"/>
      <c r="D26" s="112" t="s">
        <v>289</v>
      </c>
      <c r="E26" s="69"/>
      <c r="F26" s="69"/>
      <c r="G26" s="9"/>
      <c r="H26" s="109"/>
    </row>
    <row r="27" spans="2:8" s="62" customFormat="1">
      <c r="B27" s="110" t="s">
        <v>595</v>
      </c>
      <c r="C27" s="111"/>
      <c r="D27" s="112" t="s">
        <v>549</v>
      </c>
      <c r="E27" s="69" t="s">
        <v>24</v>
      </c>
      <c r="F27" s="69">
        <v>1764</v>
      </c>
      <c r="G27" s="9"/>
      <c r="H27" s="109">
        <f t="shared" ref="H27:H29" si="1">+$F27*G27</f>
        <v>0</v>
      </c>
    </row>
    <row r="28" spans="2:8" s="62" customFormat="1">
      <c r="B28" s="110" t="s">
        <v>597</v>
      </c>
      <c r="C28" s="111"/>
      <c r="D28" s="112" t="s">
        <v>550</v>
      </c>
      <c r="E28" s="69" t="s">
        <v>24</v>
      </c>
      <c r="F28" s="69">
        <v>1744</v>
      </c>
      <c r="G28" s="9"/>
      <c r="H28" s="109">
        <f t="shared" si="1"/>
        <v>0</v>
      </c>
    </row>
    <row r="29" spans="2:8" s="62" customFormat="1">
      <c r="B29" s="110" t="s">
        <v>596</v>
      </c>
      <c r="C29" s="111"/>
      <c r="D29" s="112" t="s">
        <v>551</v>
      </c>
      <c r="E29" s="69" t="s">
        <v>24</v>
      </c>
      <c r="F29" s="69">
        <v>5917</v>
      </c>
      <c r="G29" s="9"/>
      <c r="H29" s="109">
        <f t="shared" si="1"/>
        <v>0</v>
      </c>
    </row>
    <row r="30" spans="2:8" s="62" customFormat="1" ht="15.75" customHeight="1">
      <c r="B30" s="117"/>
      <c r="C30" s="118"/>
      <c r="D30" s="119"/>
      <c r="E30" s="120"/>
      <c r="F30" s="121"/>
      <c r="G30" s="42"/>
      <c r="H30" s="122"/>
    </row>
    <row r="31" spans="2:8" s="62" customFormat="1" ht="16.5" thickBot="1">
      <c r="B31" s="123"/>
      <c r="C31" s="124"/>
      <c r="D31" s="124"/>
      <c r="E31" s="125"/>
      <c r="F31" s="125"/>
      <c r="G31" s="8" t="str">
        <f>C24&amp;" SKUPAJ:"</f>
        <v>OZELENITEV VSEH POVRŠIN SKUPAJ:</v>
      </c>
      <c r="H31" s="126">
        <f>SUM(H$26:H$29)</f>
        <v>0</v>
      </c>
    </row>
    <row r="33" spans="2:11" s="62" customFormat="1">
      <c r="B33" s="104" t="s">
        <v>46</v>
      </c>
      <c r="C33" s="179" t="s">
        <v>553</v>
      </c>
      <c r="D33" s="179"/>
      <c r="E33" s="105"/>
      <c r="F33" s="106"/>
      <c r="G33" s="6"/>
      <c r="H33" s="107"/>
    </row>
    <row r="34" spans="2:11" s="62" customFormat="1">
      <c r="B34" s="108"/>
      <c r="C34" s="182"/>
      <c r="D34" s="182"/>
      <c r="E34" s="182"/>
      <c r="F34" s="182"/>
      <c r="G34" s="7"/>
      <c r="H34" s="109"/>
    </row>
    <row r="35" spans="2:11" s="62" customFormat="1" ht="94.5">
      <c r="B35" s="110">
        <f>+COUNT($B$34:B34)+1</f>
        <v>1</v>
      </c>
      <c r="C35" s="111"/>
      <c r="D35" s="112" t="s">
        <v>593</v>
      </c>
      <c r="E35" s="69"/>
      <c r="F35" s="69"/>
      <c r="G35" s="9"/>
      <c r="H35" s="109"/>
    </row>
    <row r="36" spans="2:11" s="62" customFormat="1" ht="31.5">
      <c r="B36" s="110" t="s">
        <v>595</v>
      </c>
      <c r="C36" s="111"/>
      <c r="D36" s="112" t="s">
        <v>543</v>
      </c>
      <c r="E36" s="69" t="s">
        <v>269</v>
      </c>
      <c r="F36" s="69">
        <v>4</v>
      </c>
      <c r="G36" s="9"/>
      <c r="H36" s="109">
        <f>+$F36*G36</f>
        <v>0</v>
      </c>
      <c r="K36" s="60"/>
    </row>
    <row r="37" spans="2:11" s="62" customFormat="1">
      <c r="B37" s="110" t="s">
        <v>597</v>
      </c>
      <c r="C37" s="111"/>
      <c r="D37" s="112" t="s">
        <v>544</v>
      </c>
      <c r="E37" s="69" t="s">
        <v>269</v>
      </c>
      <c r="F37" s="69">
        <v>5</v>
      </c>
      <c r="G37" s="9"/>
      <c r="H37" s="109">
        <f>+$F37*G37</f>
        <v>0</v>
      </c>
      <c r="K37" s="60"/>
    </row>
    <row r="38" spans="2:11" s="62" customFormat="1">
      <c r="B38" s="110" t="s">
        <v>596</v>
      </c>
      <c r="C38" s="111"/>
      <c r="D38" s="112" t="s">
        <v>545</v>
      </c>
      <c r="E38" s="69" t="s">
        <v>269</v>
      </c>
      <c r="F38" s="69">
        <v>2</v>
      </c>
      <c r="G38" s="9"/>
      <c r="H38" s="109">
        <f>+$F38*G38</f>
        <v>0</v>
      </c>
      <c r="K38" s="60"/>
    </row>
    <row r="39" spans="2:11" s="62" customFormat="1" ht="63">
      <c r="B39" s="110">
        <f>+COUNT($B$34:B38)+1</f>
        <v>2</v>
      </c>
      <c r="C39" s="111"/>
      <c r="D39" s="112" t="s">
        <v>594</v>
      </c>
      <c r="E39" s="69"/>
      <c r="F39" s="69"/>
      <c r="G39" s="9"/>
      <c r="H39" s="109"/>
    </row>
    <row r="40" spans="2:11" s="62" customFormat="1">
      <c r="B40" s="110" t="s">
        <v>598</v>
      </c>
      <c r="C40" s="111"/>
      <c r="D40" s="112" t="s">
        <v>546</v>
      </c>
      <c r="E40" s="69" t="s">
        <v>269</v>
      </c>
      <c r="F40" s="69">
        <v>5</v>
      </c>
      <c r="G40" s="9"/>
      <c r="H40" s="109">
        <f>+$F40*G40</f>
        <v>0</v>
      </c>
      <c r="K40" s="60"/>
    </row>
    <row r="41" spans="2:11" s="62" customFormat="1">
      <c r="B41" s="110" t="s">
        <v>599</v>
      </c>
      <c r="C41" s="111"/>
      <c r="D41" s="112" t="s">
        <v>547</v>
      </c>
      <c r="E41" s="69" t="s">
        <v>269</v>
      </c>
      <c r="F41" s="69">
        <v>3</v>
      </c>
      <c r="G41" s="9"/>
      <c r="H41" s="109">
        <f>+$F41*G41</f>
        <v>0</v>
      </c>
      <c r="K41" s="60"/>
    </row>
    <row r="42" spans="2:11" s="62" customFormat="1" ht="15.75" customHeight="1">
      <c r="B42" s="117"/>
      <c r="C42" s="118"/>
      <c r="D42" s="119"/>
      <c r="E42" s="120"/>
      <c r="F42" s="121"/>
      <c r="G42" s="42"/>
      <c r="H42" s="122"/>
    </row>
    <row r="43" spans="2:11" s="62" customFormat="1" ht="16.5" thickBot="1">
      <c r="B43" s="123"/>
      <c r="C43" s="124"/>
      <c r="D43" s="124"/>
      <c r="E43" s="125"/>
      <c r="F43" s="125"/>
      <c r="G43" s="8" t="str">
        <f>C33&amp;" SKUPAJ:"</f>
        <v>DELO SKUPAJ:</v>
      </c>
      <c r="H43" s="126">
        <f>SUM(H$35:H$41)</f>
        <v>0</v>
      </c>
    </row>
  </sheetData>
  <sheetProtection algorithmName="SHA-512" hashValue="Eapltrm2bhTAImHSc2C/ggS4coGAY9iw3+LOeDFBXEBz0qlL59TfeTdyBMMvVOndc23WtozVuoFb84qEwudG4Q==" saltValue="mr88zR2zt5aPntJbijgqYg==" spinCount="100000" sheet="1" objects="1" scenarios="1"/>
  <mergeCells count="6">
    <mergeCell ref="C33:D33"/>
    <mergeCell ref="C34:F34"/>
    <mergeCell ref="C18:D18"/>
    <mergeCell ref="C19:F19"/>
    <mergeCell ref="C24:D24"/>
    <mergeCell ref="C25:F25"/>
  </mergeCells>
  <pageMargins left="0.70866141732283472" right="0.70866141732283472" top="0.74803149606299213" bottom="0.74803149606299213" header="0.31496062992125984" footer="0.31496062992125984"/>
  <pageSetup paperSize="9" scale="68" orientation="portrait" r:id="rId1"/>
  <headerFooter>
    <oddHeader>&amp;C&amp;"-,Ležeče"Prestavitev R2-402/1426 Solkan-Gonjače
(mimo naselja Kojsko) – 2.Faza - 2.etapa (3)&amp;R&amp;"-,Ležeče"RAZPIS 2021</oddHeader>
    <oddFooter>Stran &amp;P od &amp;N</oddFooter>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47"/>
  <sheetViews>
    <sheetView view="pageBreakPreview" zoomScale="85" zoomScaleNormal="100" zoomScaleSheetLayoutView="85" workbookViewId="0">
      <selection activeCell="D9" sqref="D9"/>
    </sheetView>
  </sheetViews>
  <sheetFormatPr defaultRowHeight="14.25"/>
  <cols>
    <col min="1" max="1" width="9.140625" style="146"/>
    <col min="2" max="2" width="14.28515625" style="146" customWidth="1"/>
    <col min="3" max="3" width="9.7109375" style="146" bestFit="1" customWidth="1"/>
    <col min="4" max="4" width="69.140625" style="146" customWidth="1"/>
    <col min="5" max="5" width="9.140625" style="146"/>
    <col min="6" max="6" width="7.85546875" style="146" customWidth="1"/>
    <col min="7" max="7" width="12.7109375" style="146" customWidth="1"/>
    <col min="8" max="257" width="9.140625" style="146"/>
    <col min="258" max="258" width="10.42578125" style="146" customWidth="1"/>
    <col min="259" max="259" width="9.140625" style="146"/>
    <col min="260" max="260" width="44" style="146" customWidth="1"/>
    <col min="261" max="261" width="9.140625" style="146"/>
    <col min="262" max="262" width="7.85546875" style="146" customWidth="1"/>
    <col min="263" max="513" width="9.140625" style="146"/>
    <col min="514" max="514" width="10.42578125" style="146" customWidth="1"/>
    <col min="515" max="515" width="9.140625" style="146"/>
    <col min="516" max="516" width="44" style="146" customWidth="1"/>
    <col min="517" max="517" width="9.140625" style="146"/>
    <col min="518" max="518" width="7.85546875" style="146" customWidth="1"/>
    <col min="519" max="769" width="9.140625" style="146"/>
    <col min="770" max="770" width="10.42578125" style="146" customWidth="1"/>
    <col min="771" max="771" width="9.140625" style="146"/>
    <col min="772" max="772" width="44" style="146" customWidth="1"/>
    <col min="773" max="773" width="9.140625" style="146"/>
    <col min="774" max="774" width="7.85546875" style="146" customWidth="1"/>
    <col min="775" max="1025" width="9.140625" style="146"/>
    <col min="1026" max="1026" width="10.42578125" style="146" customWidth="1"/>
    <col min="1027" max="1027" width="9.140625" style="146"/>
    <col min="1028" max="1028" width="44" style="146" customWidth="1"/>
    <col min="1029" max="1029" width="9.140625" style="146"/>
    <col min="1030" max="1030" width="7.85546875" style="146" customWidth="1"/>
    <col min="1031" max="1281" width="9.140625" style="146"/>
    <col min="1282" max="1282" width="10.42578125" style="146" customWidth="1"/>
    <col min="1283" max="1283" width="9.140625" style="146"/>
    <col min="1284" max="1284" width="44" style="146" customWidth="1"/>
    <col min="1285" max="1285" width="9.140625" style="146"/>
    <col min="1286" max="1286" width="7.85546875" style="146" customWidth="1"/>
    <col min="1287" max="1537" width="9.140625" style="146"/>
    <col min="1538" max="1538" width="10.42578125" style="146" customWidth="1"/>
    <col min="1539" max="1539" width="9.140625" style="146"/>
    <col min="1540" max="1540" width="44" style="146" customWidth="1"/>
    <col min="1541" max="1541" width="9.140625" style="146"/>
    <col min="1542" max="1542" width="7.85546875" style="146" customWidth="1"/>
    <col min="1543" max="1793" width="9.140625" style="146"/>
    <col min="1794" max="1794" width="10.42578125" style="146" customWidth="1"/>
    <col min="1795" max="1795" width="9.140625" style="146"/>
    <col min="1796" max="1796" width="44" style="146" customWidth="1"/>
    <col min="1797" max="1797" width="9.140625" style="146"/>
    <col min="1798" max="1798" width="7.85546875" style="146" customWidth="1"/>
    <col min="1799" max="2049" width="9.140625" style="146"/>
    <col min="2050" max="2050" width="10.42578125" style="146" customWidth="1"/>
    <col min="2051" max="2051" width="9.140625" style="146"/>
    <col min="2052" max="2052" width="44" style="146" customWidth="1"/>
    <col min="2053" max="2053" width="9.140625" style="146"/>
    <col min="2054" max="2054" width="7.85546875" style="146" customWidth="1"/>
    <col min="2055" max="2305" width="9.140625" style="146"/>
    <col min="2306" max="2306" width="10.42578125" style="146" customWidth="1"/>
    <col min="2307" max="2307" width="9.140625" style="146"/>
    <col min="2308" max="2308" width="44" style="146" customWidth="1"/>
    <col min="2309" max="2309" width="9.140625" style="146"/>
    <col min="2310" max="2310" width="7.85546875" style="146" customWidth="1"/>
    <col min="2311" max="2561" width="9.140625" style="146"/>
    <col min="2562" max="2562" width="10.42578125" style="146" customWidth="1"/>
    <col min="2563" max="2563" width="9.140625" style="146"/>
    <col min="2564" max="2564" width="44" style="146" customWidth="1"/>
    <col min="2565" max="2565" width="9.140625" style="146"/>
    <col min="2566" max="2566" width="7.85546875" style="146" customWidth="1"/>
    <col min="2567" max="2817" width="9.140625" style="146"/>
    <col min="2818" max="2818" width="10.42578125" style="146" customWidth="1"/>
    <col min="2819" max="2819" width="9.140625" style="146"/>
    <col min="2820" max="2820" width="44" style="146" customWidth="1"/>
    <col min="2821" max="2821" width="9.140625" style="146"/>
    <col min="2822" max="2822" width="7.85546875" style="146" customWidth="1"/>
    <col min="2823" max="3073" width="9.140625" style="146"/>
    <col min="3074" max="3074" width="10.42578125" style="146" customWidth="1"/>
    <col min="3075" max="3075" width="9.140625" style="146"/>
    <col min="3076" max="3076" width="44" style="146" customWidth="1"/>
    <col min="3077" max="3077" width="9.140625" style="146"/>
    <col min="3078" max="3078" width="7.85546875" style="146" customWidth="1"/>
    <col min="3079" max="3329" width="9.140625" style="146"/>
    <col min="3330" max="3330" width="10.42578125" style="146" customWidth="1"/>
    <col min="3331" max="3331" width="9.140625" style="146"/>
    <col min="3332" max="3332" width="44" style="146" customWidth="1"/>
    <col min="3333" max="3333" width="9.140625" style="146"/>
    <col min="3334" max="3334" width="7.85546875" style="146" customWidth="1"/>
    <col min="3335" max="3585" width="9.140625" style="146"/>
    <col min="3586" max="3586" width="10.42578125" style="146" customWidth="1"/>
    <col min="3587" max="3587" width="9.140625" style="146"/>
    <col min="3588" max="3588" width="44" style="146" customWidth="1"/>
    <col min="3589" max="3589" width="9.140625" style="146"/>
    <col min="3590" max="3590" width="7.85546875" style="146" customWidth="1"/>
    <col min="3591" max="3841" width="9.140625" style="146"/>
    <col min="3842" max="3842" width="10.42578125" style="146" customWidth="1"/>
    <col min="3843" max="3843" width="9.140625" style="146"/>
    <col min="3844" max="3844" width="44" style="146" customWidth="1"/>
    <col min="3845" max="3845" width="9.140625" style="146"/>
    <col min="3846" max="3846" width="7.85546875" style="146" customWidth="1"/>
    <col min="3847" max="4097" width="9.140625" style="146"/>
    <col min="4098" max="4098" width="10.42578125" style="146" customWidth="1"/>
    <col min="4099" max="4099" width="9.140625" style="146"/>
    <col min="4100" max="4100" width="44" style="146" customWidth="1"/>
    <col min="4101" max="4101" width="9.140625" style="146"/>
    <col min="4102" max="4102" width="7.85546875" style="146" customWidth="1"/>
    <col min="4103" max="4353" width="9.140625" style="146"/>
    <col min="4354" max="4354" width="10.42578125" style="146" customWidth="1"/>
    <col min="4355" max="4355" width="9.140625" style="146"/>
    <col min="4356" max="4356" width="44" style="146" customWidth="1"/>
    <col min="4357" max="4357" width="9.140625" style="146"/>
    <col min="4358" max="4358" width="7.85546875" style="146" customWidth="1"/>
    <col min="4359" max="4609" width="9.140625" style="146"/>
    <col min="4610" max="4610" width="10.42578125" style="146" customWidth="1"/>
    <col min="4611" max="4611" width="9.140625" style="146"/>
    <col min="4612" max="4612" width="44" style="146" customWidth="1"/>
    <col min="4613" max="4613" width="9.140625" style="146"/>
    <col min="4614" max="4614" width="7.85546875" style="146" customWidth="1"/>
    <col min="4615" max="4865" width="9.140625" style="146"/>
    <col min="4866" max="4866" width="10.42578125" style="146" customWidth="1"/>
    <col min="4867" max="4867" width="9.140625" style="146"/>
    <col min="4868" max="4868" width="44" style="146" customWidth="1"/>
    <col min="4869" max="4869" width="9.140625" style="146"/>
    <col min="4870" max="4870" width="7.85546875" style="146" customWidth="1"/>
    <col min="4871" max="5121" width="9.140625" style="146"/>
    <col min="5122" max="5122" width="10.42578125" style="146" customWidth="1"/>
    <col min="5123" max="5123" width="9.140625" style="146"/>
    <col min="5124" max="5124" width="44" style="146" customWidth="1"/>
    <col min="5125" max="5125" width="9.140625" style="146"/>
    <col min="5126" max="5126" width="7.85546875" style="146" customWidth="1"/>
    <col min="5127" max="5377" width="9.140625" style="146"/>
    <col min="5378" max="5378" width="10.42578125" style="146" customWidth="1"/>
    <col min="5379" max="5379" width="9.140625" style="146"/>
    <col min="5380" max="5380" width="44" style="146" customWidth="1"/>
    <col min="5381" max="5381" width="9.140625" style="146"/>
    <col min="5382" max="5382" width="7.85546875" style="146" customWidth="1"/>
    <col min="5383" max="5633" width="9.140625" style="146"/>
    <col min="5634" max="5634" width="10.42578125" style="146" customWidth="1"/>
    <col min="5635" max="5635" width="9.140625" style="146"/>
    <col min="5636" max="5636" width="44" style="146" customWidth="1"/>
    <col min="5637" max="5637" width="9.140625" style="146"/>
    <col min="5638" max="5638" width="7.85546875" style="146" customWidth="1"/>
    <col min="5639" max="5889" width="9.140625" style="146"/>
    <col min="5890" max="5890" width="10.42578125" style="146" customWidth="1"/>
    <col min="5891" max="5891" width="9.140625" style="146"/>
    <col min="5892" max="5892" width="44" style="146" customWidth="1"/>
    <col min="5893" max="5893" width="9.140625" style="146"/>
    <col min="5894" max="5894" width="7.85546875" style="146" customWidth="1"/>
    <col min="5895" max="6145" width="9.140625" style="146"/>
    <col min="6146" max="6146" width="10.42578125" style="146" customWidth="1"/>
    <col min="6147" max="6147" width="9.140625" style="146"/>
    <col min="6148" max="6148" width="44" style="146" customWidth="1"/>
    <col min="6149" max="6149" width="9.140625" style="146"/>
    <col min="6150" max="6150" width="7.85546875" style="146" customWidth="1"/>
    <col min="6151" max="6401" width="9.140625" style="146"/>
    <col min="6402" max="6402" width="10.42578125" style="146" customWidth="1"/>
    <col min="6403" max="6403" width="9.140625" style="146"/>
    <col min="6404" max="6404" width="44" style="146" customWidth="1"/>
    <col min="6405" max="6405" width="9.140625" style="146"/>
    <col min="6406" max="6406" width="7.85546875" style="146" customWidth="1"/>
    <col min="6407" max="6657" width="9.140625" style="146"/>
    <col min="6658" max="6658" width="10.42578125" style="146" customWidth="1"/>
    <col min="6659" max="6659" width="9.140625" style="146"/>
    <col min="6660" max="6660" width="44" style="146" customWidth="1"/>
    <col min="6661" max="6661" width="9.140625" style="146"/>
    <col min="6662" max="6662" width="7.85546875" style="146" customWidth="1"/>
    <col min="6663" max="6913" width="9.140625" style="146"/>
    <col min="6914" max="6914" width="10.42578125" style="146" customWidth="1"/>
    <col min="6915" max="6915" width="9.140625" style="146"/>
    <col min="6916" max="6916" width="44" style="146" customWidth="1"/>
    <col min="6917" max="6917" width="9.140625" style="146"/>
    <col min="6918" max="6918" width="7.85546875" style="146" customWidth="1"/>
    <col min="6919" max="7169" width="9.140625" style="146"/>
    <col min="7170" max="7170" width="10.42578125" style="146" customWidth="1"/>
    <col min="7171" max="7171" width="9.140625" style="146"/>
    <col min="7172" max="7172" width="44" style="146" customWidth="1"/>
    <col min="7173" max="7173" width="9.140625" style="146"/>
    <col min="7174" max="7174" width="7.85546875" style="146" customWidth="1"/>
    <col min="7175" max="7425" width="9.140625" style="146"/>
    <col min="7426" max="7426" width="10.42578125" style="146" customWidth="1"/>
    <col min="7427" max="7427" width="9.140625" style="146"/>
    <col min="7428" max="7428" width="44" style="146" customWidth="1"/>
    <col min="7429" max="7429" width="9.140625" style="146"/>
    <col min="7430" max="7430" width="7.85546875" style="146" customWidth="1"/>
    <col min="7431" max="7681" width="9.140625" style="146"/>
    <col min="7682" max="7682" width="10.42578125" style="146" customWidth="1"/>
    <col min="7683" max="7683" width="9.140625" style="146"/>
    <col min="7684" max="7684" width="44" style="146" customWidth="1"/>
    <col min="7685" max="7685" width="9.140625" style="146"/>
    <col min="7686" max="7686" width="7.85546875" style="146" customWidth="1"/>
    <col min="7687" max="7937" width="9.140625" style="146"/>
    <col min="7938" max="7938" width="10.42578125" style="146" customWidth="1"/>
    <col min="7939" max="7939" width="9.140625" style="146"/>
    <col min="7940" max="7940" width="44" style="146" customWidth="1"/>
    <col min="7941" max="7941" width="9.140625" style="146"/>
    <col min="7942" max="7942" width="7.85546875" style="146" customWidth="1"/>
    <col min="7943" max="8193" width="9.140625" style="146"/>
    <col min="8194" max="8194" width="10.42578125" style="146" customWidth="1"/>
    <col min="8195" max="8195" width="9.140625" style="146"/>
    <col min="8196" max="8196" width="44" style="146" customWidth="1"/>
    <col min="8197" max="8197" width="9.140625" style="146"/>
    <col min="8198" max="8198" width="7.85546875" style="146" customWidth="1"/>
    <col min="8199" max="8449" width="9.140625" style="146"/>
    <col min="8450" max="8450" width="10.42578125" style="146" customWidth="1"/>
    <col min="8451" max="8451" width="9.140625" style="146"/>
    <col min="8452" max="8452" width="44" style="146" customWidth="1"/>
    <col min="8453" max="8453" width="9.140625" style="146"/>
    <col min="8454" max="8454" width="7.85546875" style="146" customWidth="1"/>
    <col min="8455" max="8705" width="9.140625" style="146"/>
    <col min="8706" max="8706" width="10.42578125" style="146" customWidth="1"/>
    <col min="8707" max="8707" width="9.140625" style="146"/>
    <col min="8708" max="8708" width="44" style="146" customWidth="1"/>
    <col min="8709" max="8709" width="9.140625" style="146"/>
    <col min="8710" max="8710" width="7.85546875" style="146" customWidth="1"/>
    <col min="8711" max="8961" width="9.140625" style="146"/>
    <col min="8962" max="8962" width="10.42578125" style="146" customWidth="1"/>
    <col min="8963" max="8963" width="9.140625" style="146"/>
    <col min="8964" max="8964" width="44" style="146" customWidth="1"/>
    <col min="8965" max="8965" width="9.140625" style="146"/>
    <col min="8966" max="8966" width="7.85546875" style="146" customWidth="1"/>
    <col min="8967" max="9217" width="9.140625" style="146"/>
    <col min="9218" max="9218" width="10.42578125" style="146" customWidth="1"/>
    <col min="9219" max="9219" width="9.140625" style="146"/>
    <col min="9220" max="9220" width="44" style="146" customWidth="1"/>
    <col min="9221" max="9221" width="9.140625" style="146"/>
    <col min="9222" max="9222" width="7.85546875" style="146" customWidth="1"/>
    <col min="9223" max="9473" width="9.140625" style="146"/>
    <col min="9474" max="9474" width="10.42578125" style="146" customWidth="1"/>
    <col min="9475" max="9475" width="9.140625" style="146"/>
    <col min="9476" max="9476" width="44" style="146" customWidth="1"/>
    <col min="9477" max="9477" width="9.140625" style="146"/>
    <col min="9478" max="9478" width="7.85546875" style="146" customWidth="1"/>
    <col min="9479" max="9729" width="9.140625" style="146"/>
    <col min="9730" max="9730" width="10.42578125" style="146" customWidth="1"/>
    <col min="9731" max="9731" width="9.140625" style="146"/>
    <col min="9732" max="9732" width="44" style="146" customWidth="1"/>
    <col min="9733" max="9733" width="9.140625" style="146"/>
    <col min="9734" max="9734" width="7.85546875" style="146" customWidth="1"/>
    <col min="9735" max="9985" width="9.140625" style="146"/>
    <col min="9986" max="9986" width="10.42578125" style="146" customWidth="1"/>
    <col min="9987" max="9987" width="9.140625" style="146"/>
    <col min="9988" max="9988" width="44" style="146" customWidth="1"/>
    <col min="9989" max="9989" width="9.140625" style="146"/>
    <col min="9990" max="9990" width="7.85546875" style="146" customWidth="1"/>
    <col min="9991" max="10241" width="9.140625" style="146"/>
    <col min="10242" max="10242" width="10.42578125" style="146" customWidth="1"/>
    <col min="10243" max="10243" width="9.140625" style="146"/>
    <col min="10244" max="10244" width="44" style="146" customWidth="1"/>
    <col min="10245" max="10245" width="9.140625" style="146"/>
    <col min="10246" max="10246" width="7.85546875" style="146" customWidth="1"/>
    <col min="10247" max="10497" width="9.140625" style="146"/>
    <col min="10498" max="10498" width="10.42578125" style="146" customWidth="1"/>
    <col min="10499" max="10499" width="9.140625" style="146"/>
    <col min="10500" max="10500" width="44" style="146" customWidth="1"/>
    <col min="10501" max="10501" width="9.140625" style="146"/>
    <col min="10502" max="10502" width="7.85546875" style="146" customWidth="1"/>
    <col min="10503" max="10753" width="9.140625" style="146"/>
    <col min="10754" max="10754" width="10.42578125" style="146" customWidth="1"/>
    <col min="10755" max="10755" width="9.140625" style="146"/>
    <col min="10756" max="10756" width="44" style="146" customWidth="1"/>
    <col min="10757" max="10757" width="9.140625" style="146"/>
    <col min="10758" max="10758" width="7.85546875" style="146" customWidth="1"/>
    <col min="10759" max="11009" width="9.140625" style="146"/>
    <col min="11010" max="11010" width="10.42578125" style="146" customWidth="1"/>
    <col min="11011" max="11011" width="9.140625" style="146"/>
    <col min="11012" max="11012" width="44" style="146" customWidth="1"/>
    <col min="11013" max="11013" width="9.140625" style="146"/>
    <col min="11014" max="11014" width="7.85546875" style="146" customWidth="1"/>
    <col min="11015" max="11265" width="9.140625" style="146"/>
    <col min="11266" max="11266" width="10.42578125" style="146" customWidth="1"/>
    <col min="11267" max="11267" width="9.140625" style="146"/>
    <col min="11268" max="11268" width="44" style="146" customWidth="1"/>
    <col min="11269" max="11269" width="9.140625" style="146"/>
    <col min="11270" max="11270" width="7.85546875" style="146" customWidth="1"/>
    <col min="11271" max="11521" width="9.140625" style="146"/>
    <col min="11522" max="11522" width="10.42578125" style="146" customWidth="1"/>
    <col min="11523" max="11523" width="9.140625" style="146"/>
    <col min="11524" max="11524" width="44" style="146" customWidth="1"/>
    <col min="11525" max="11525" width="9.140625" style="146"/>
    <col min="11526" max="11526" width="7.85546875" style="146" customWidth="1"/>
    <col min="11527" max="11777" width="9.140625" style="146"/>
    <col min="11778" max="11778" width="10.42578125" style="146" customWidth="1"/>
    <col min="11779" max="11779" width="9.140625" style="146"/>
    <col min="11780" max="11780" width="44" style="146" customWidth="1"/>
    <col min="11781" max="11781" width="9.140625" style="146"/>
    <col min="11782" max="11782" width="7.85546875" style="146" customWidth="1"/>
    <col min="11783" max="12033" width="9.140625" style="146"/>
    <col min="12034" max="12034" width="10.42578125" style="146" customWidth="1"/>
    <col min="12035" max="12035" width="9.140625" style="146"/>
    <col min="12036" max="12036" width="44" style="146" customWidth="1"/>
    <col min="12037" max="12037" width="9.140625" style="146"/>
    <col min="12038" max="12038" width="7.85546875" style="146" customWidth="1"/>
    <col min="12039" max="12289" width="9.140625" style="146"/>
    <col min="12290" max="12290" width="10.42578125" style="146" customWidth="1"/>
    <col min="12291" max="12291" width="9.140625" style="146"/>
    <col min="12292" max="12292" width="44" style="146" customWidth="1"/>
    <col min="12293" max="12293" width="9.140625" style="146"/>
    <col min="12294" max="12294" width="7.85546875" style="146" customWidth="1"/>
    <col min="12295" max="12545" width="9.140625" style="146"/>
    <col min="12546" max="12546" width="10.42578125" style="146" customWidth="1"/>
    <col min="12547" max="12547" width="9.140625" style="146"/>
    <col min="12548" max="12548" width="44" style="146" customWidth="1"/>
    <col min="12549" max="12549" width="9.140625" style="146"/>
    <col min="12550" max="12550" width="7.85546875" style="146" customWidth="1"/>
    <col min="12551" max="12801" width="9.140625" style="146"/>
    <col min="12802" max="12802" width="10.42578125" style="146" customWidth="1"/>
    <col min="12803" max="12803" width="9.140625" style="146"/>
    <col min="12804" max="12804" width="44" style="146" customWidth="1"/>
    <col min="12805" max="12805" width="9.140625" style="146"/>
    <col min="12806" max="12806" width="7.85546875" style="146" customWidth="1"/>
    <col min="12807" max="13057" width="9.140625" style="146"/>
    <col min="13058" max="13058" width="10.42578125" style="146" customWidth="1"/>
    <col min="13059" max="13059" width="9.140625" style="146"/>
    <col min="13060" max="13060" width="44" style="146" customWidth="1"/>
    <col min="13061" max="13061" width="9.140625" style="146"/>
    <col min="13062" max="13062" width="7.85546875" style="146" customWidth="1"/>
    <col min="13063" max="13313" width="9.140625" style="146"/>
    <col min="13314" max="13314" width="10.42578125" style="146" customWidth="1"/>
    <col min="13315" max="13315" width="9.140625" style="146"/>
    <col min="13316" max="13316" width="44" style="146" customWidth="1"/>
    <col min="13317" max="13317" width="9.140625" style="146"/>
    <col min="13318" max="13318" width="7.85546875" style="146" customWidth="1"/>
    <col min="13319" max="13569" width="9.140625" style="146"/>
    <col min="13570" max="13570" width="10.42578125" style="146" customWidth="1"/>
    <col min="13571" max="13571" width="9.140625" style="146"/>
    <col min="13572" max="13572" width="44" style="146" customWidth="1"/>
    <col min="13573" max="13573" width="9.140625" style="146"/>
    <col min="13574" max="13574" width="7.85546875" style="146" customWidth="1"/>
    <col min="13575" max="13825" width="9.140625" style="146"/>
    <col min="13826" max="13826" width="10.42578125" style="146" customWidth="1"/>
    <col min="13827" max="13827" width="9.140625" style="146"/>
    <col min="13828" max="13828" width="44" style="146" customWidth="1"/>
    <col min="13829" max="13829" width="9.140625" style="146"/>
    <col min="13830" max="13830" width="7.85546875" style="146" customWidth="1"/>
    <col min="13831" max="14081" width="9.140625" style="146"/>
    <col min="14082" max="14082" width="10.42578125" style="146" customWidth="1"/>
    <col min="14083" max="14083" width="9.140625" style="146"/>
    <col min="14084" max="14084" width="44" style="146" customWidth="1"/>
    <col min="14085" max="14085" width="9.140625" style="146"/>
    <col min="14086" max="14086" width="7.85546875" style="146" customWidth="1"/>
    <col min="14087" max="14337" width="9.140625" style="146"/>
    <col min="14338" max="14338" width="10.42578125" style="146" customWidth="1"/>
    <col min="14339" max="14339" width="9.140625" style="146"/>
    <col min="14340" max="14340" width="44" style="146" customWidth="1"/>
    <col min="14341" max="14341" width="9.140625" style="146"/>
    <col min="14342" max="14342" width="7.85546875" style="146" customWidth="1"/>
    <col min="14343" max="14593" width="9.140625" style="146"/>
    <col min="14594" max="14594" width="10.42578125" style="146" customWidth="1"/>
    <col min="14595" max="14595" width="9.140625" style="146"/>
    <col min="14596" max="14596" width="44" style="146" customWidth="1"/>
    <col min="14597" max="14597" width="9.140625" style="146"/>
    <col min="14598" max="14598" width="7.85546875" style="146" customWidth="1"/>
    <col min="14599" max="14849" width="9.140625" style="146"/>
    <col min="14850" max="14850" width="10.42578125" style="146" customWidth="1"/>
    <col min="14851" max="14851" width="9.140625" style="146"/>
    <col min="14852" max="14852" width="44" style="146" customWidth="1"/>
    <col min="14853" max="14853" width="9.140625" style="146"/>
    <col min="14854" max="14854" width="7.85546875" style="146" customWidth="1"/>
    <col min="14855" max="15105" width="9.140625" style="146"/>
    <col min="15106" max="15106" width="10.42578125" style="146" customWidth="1"/>
    <col min="15107" max="15107" width="9.140625" style="146"/>
    <col min="15108" max="15108" width="44" style="146" customWidth="1"/>
    <col min="15109" max="15109" width="9.140625" style="146"/>
    <col min="15110" max="15110" width="7.85546875" style="146" customWidth="1"/>
    <col min="15111" max="15361" width="9.140625" style="146"/>
    <col min="15362" max="15362" width="10.42578125" style="146" customWidth="1"/>
    <col min="15363" max="15363" width="9.140625" style="146"/>
    <col min="15364" max="15364" width="44" style="146" customWidth="1"/>
    <col min="15365" max="15365" width="9.140625" style="146"/>
    <col min="15366" max="15366" width="7.85546875" style="146" customWidth="1"/>
    <col min="15367" max="15617" width="9.140625" style="146"/>
    <col min="15618" max="15618" width="10.42578125" style="146" customWidth="1"/>
    <col min="15619" max="15619" width="9.140625" style="146"/>
    <col min="15620" max="15620" width="44" style="146" customWidth="1"/>
    <col min="15621" max="15621" width="9.140625" style="146"/>
    <col min="15622" max="15622" width="7.85546875" style="146" customWidth="1"/>
    <col min="15623" max="15873" width="9.140625" style="146"/>
    <col min="15874" max="15874" width="10.42578125" style="146" customWidth="1"/>
    <col min="15875" max="15875" width="9.140625" style="146"/>
    <col min="15876" max="15876" width="44" style="146" customWidth="1"/>
    <col min="15877" max="15877" width="9.140625" style="146"/>
    <col min="15878" max="15878" width="7.85546875" style="146" customWidth="1"/>
    <col min="15879" max="16129" width="9.140625" style="146"/>
    <col min="16130" max="16130" width="10.42578125" style="146" customWidth="1"/>
    <col min="16131" max="16131" width="9.140625" style="146"/>
    <col min="16132" max="16132" width="44" style="146" customWidth="1"/>
    <col min="16133" max="16133" width="9.140625" style="146"/>
    <col min="16134" max="16134" width="7.85546875" style="146" customWidth="1"/>
    <col min="16135" max="16384" width="9.140625" style="146"/>
  </cols>
  <sheetData>
    <row r="2" spans="2:9" ht="18">
      <c r="B2" s="144" t="s">
        <v>15</v>
      </c>
      <c r="C2" s="145"/>
    </row>
    <row r="4" spans="2:9" ht="57">
      <c r="B4" s="147" t="s">
        <v>16</v>
      </c>
      <c r="D4" s="41" t="s">
        <v>17</v>
      </c>
    </row>
    <row r="6" spans="2:9" ht="57">
      <c r="B6" s="147" t="s">
        <v>18</v>
      </c>
      <c r="D6" s="148" t="s">
        <v>27</v>
      </c>
      <c r="G6" s="149"/>
    </row>
    <row r="7" spans="2:9">
      <c r="G7" s="149"/>
    </row>
    <row r="8" spans="2:9" ht="28.5">
      <c r="B8" s="147" t="s">
        <v>19</v>
      </c>
      <c r="D8" s="41" t="s">
        <v>28</v>
      </c>
      <c r="G8" s="149"/>
    </row>
    <row r="9" spans="2:9" ht="57">
      <c r="B9" s="147"/>
      <c r="D9" s="41" t="s">
        <v>20</v>
      </c>
      <c r="G9" s="149"/>
    </row>
    <row r="10" spans="2:9" ht="15">
      <c r="B10" s="147"/>
      <c r="D10" s="41"/>
      <c r="G10" s="149"/>
    </row>
    <row r="11" spans="2:9" ht="15">
      <c r="B11" s="147" t="s">
        <v>21</v>
      </c>
      <c r="C11" s="150" t="str">
        <f ca="1">+CESTA!B1&amp;" "&amp;CESTA!C1</f>
        <v>I. CESTA</v>
      </c>
      <c r="D11" s="151"/>
      <c r="E11" s="151"/>
      <c r="F11" s="151"/>
      <c r="G11" s="151"/>
    </row>
    <row r="12" spans="2:9" ht="15">
      <c r="B12" s="147"/>
      <c r="C12" s="150" t="str">
        <f>+CESTA!B24&amp;" "&amp;CESTA!C24</f>
        <v>1. PREDDELA</v>
      </c>
      <c r="D12" s="152"/>
      <c r="E12" s="152"/>
      <c r="F12" s="152"/>
      <c r="G12" s="152"/>
    </row>
    <row r="13" spans="2:9" ht="15">
      <c r="B13" s="147"/>
      <c r="C13" s="150" t="str">
        <f>+CESTA!B61&amp;" "&amp;CESTA!C61</f>
        <v>1.3. OSTALA PREDDELA</v>
      </c>
      <c r="D13" s="152"/>
      <c r="E13" s="152"/>
      <c r="F13" s="152"/>
      <c r="G13" s="152"/>
    </row>
    <row r="14" spans="2:9" ht="15.75">
      <c r="B14" s="147"/>
      <c r="C14" s="143" t="s">
        <v>590</v>
      </c>
      <c r="D14" s="177" t="s">
        <v>312</v>
      </c>
      <c r="E14" s="177"/>
      <c r="F14" s="177"/>
      <c r="G14" s="177"/>
    </row>
    <row r="15" spans="2:9" ht="90" customHeight="1">
      <c r="B15" s="110">
        <v>31</v>
      </c>
      <c r="C15" s="116">
        <v>13113</v>
      </c>
      <c r="D15" s="112" t="s">
        <v>121</v>
      </c>
      <c r="E15" s="69" t="s">
        <v>557</v>
      </c>
      <c r="F15" s="69">
        <v>1</v>
      </c>
      <c r="G15" s="69">
        <v>20000</v>
      </c>
      <c r="I15" s="153"/>
    </row>
    <row r="16" spans="2:9" ht="115.5">
      <c r="B16" s="147"/>
      <c r="D16" s="57" t="s">
        <v>589</v>
      </c>
    </row>
    <row r="17" spans="2:7" ht="15">
      <c r="B17" s="147"/>
      <c r="D17" s="154"/>
    </row>
    <row r="18" spans="2:7" ht="85.5">
      <c r="B18" s="147" t="s">
        <v>29</v>
      </c>
      <c r="D18" s="41" t="s">
        <v>22</v>
      </c>
    </row>
    <row r="22" spans="2:7" ht="15">
      <c r="B22" s="155" t="s">
        <v>30</v>
      </c>
    </row>
    <row r="23" spans="2:7" ht="8.25" customHeight="1">
      <c r="B23" s="155"/>
      <c r="C23" s="156"/>
    </row>
    <row r="24" spans="2:7" ht="18.75" customHeight="1">
      <c r="B24" s="157">
        <v>1</v>
      </c>
      <c r="C24" s="175" t="s">
        <v>563</v>
      </c>
      <c r="D24" s="175"/>
      <c r="E24" s="175"/>
      <c r="F24" s="175"/>
      <c r="G24" s="175"/>
    </row>
    <row r="25" spans="2:7" ht="20.25" customHeight="1">
      <c r="B25" s="157">
        <v>2</v>
      </c>
      <c r="C25" s="175" t="s">
        <v>564</v>
      </c>
      <c r="D25" s="175"/>
      <c r="E25" s="175"/>
      <c r="F25" s="175"/>
      <c r="G25" s="175"/>
    </row>
    <row r="26" spans="2:7" ht="19.5" customHeight="1">
      <c r="B26" s="157">
        <v>3</v>
      </c>
      <c r="C26" s="175" t="s">
        <v>565</v>
      </c>
      <c r="D26" s="175"/>
      <c r="E26" s="175"/>
      <c r="F26" s="175"/>
      <c r="G26" s="175"/>
    </row>
    <row r="27" spans="2:7" ht="30.75" customHeight="1">
      <c r="B27" s="157">
        <v>4</v>
      </c>
      <c r="C27" s="175" t="s">
        <v>31</v>
      </c>
      <c r="D27" s="175"/>
      <c r="E27" s="175"/>
      <c r="F27" s="175"/>
      <c r="G27" s="175"/>
    </row>
    <row r="28" spans="2:7" ht="33" customHeight="1">
      <c r="B28" s="157">
        <v>5</v>
      </c>
      <c r="C28" s="175" t="s">
        <v>32</v>
      </c>
      <c r="D28" s="175"/>
      <c r="E28" s="175"/>
      <c r="F28" s="175"/>
      <c r="G28" s="175"/>
    </row>
    <row r="29" spans="2:7" ht="30" customHeight="1">
      <c r="B29" s="157">
        <v>6</v>
      </c>
      <c r="C29" s="175" t="s">
        <v>60</v>
      </c>
      <c r="D29" s="175"/>
      <c r="E29" s="175"/>
      <c r="F29" s="175"/>
      <c r="G29" s="175"/>
    </row>
    <row r="30" spans="2:7" ht="31.5" customHeight="1">
      <c r="B30" s="157">
        <v>7</v>
      </c>
      <c r="C30" s="176" t="s">
        <v>59</v>
      </c>
      <c r="D30" s="176"/>
      <c r="E30" s="176"/>
      <c r="F30" s="176"/>
      <c r="G30" s="176"/>
    </row>
    <row r="31" spans="2:7">
      <c r="B31" s="157">
        <v>8</v>
      </c>
      <c r="C31" s="176" t="s">
        <v>33</v>
      </c>
      <c r="D31" s="176"/>
      <c r="E31" s="176"/>
      <c r="F31" s="176"/>
      <c r="G31" s="176"/>
    </row>
    <row r="32" spans="2:7">
      <c r="B32" s="157"/>
      <c r="C32" s="175" t="s">
        <v>61</v>
      </c>
      <c r="D32" s="175"/>
      <c r="E32" s="175"/>
      <c r="F32" s="175"/>
      <c r="G32" s="175"/>
    </row>
    <row r="33" spans="2:7" ht="30.75" customHeight="1">
      <c r="B33" s="157"/>
      <c r="C33" s="175" t="s">
        <v>34</v>
      </c>
      <c r="D33" s="175"/>
      <c r="E33" s="175"/>
      <c r="F33" s="175"/>
      <c r="G33" s="175"/>
    </row>
    <row r="34" spans="2:7" ht="32.25" customHeight="1">
      <c r="B34" s="157"/>
      <c r="C34" s="175" t="s">
        <v>35</v>
      </c>
      <c r="D34" s="175"/>
      <c r="E34" s="175"/>
      <c r="F34" s="175"/>
      <c r="G34" s="175"/>
    </row>
    <row r="35" spans="2:7" ht="28.5" customHeight="1">
      <c r="B35" s="157"/>
      <c r="C35" s="175" t="s">
        <v>36</v>
      </c>
      <c r="D35" s="175"/>
      <c r="E35" s="175"/>
      <c r="F35" s="175"/>
      <c r="G35" s="175"/>
    </row>
    <row r="36" spans="2:7" ht="29.25" customHeight="1">
      <c r="B36" s="157"/>
      <c r="C36" s="175" t="s">
        <v>37</v>
      </c>
      <c r="D36" s="175"/>
      <c r="E36" s="175"/>
      <c r="F36" s="175"/>
      <c r="G36" s="175"/>
    </row>
    <row r="37" spans="2:7" ht="36" customHeight="1">
      <c r="B37" s="157"/>
      <c r="C37" s="175" t="s">
        <v>38</v>
      </c>
      <c r="D37" s="175"/>
      <c r="E37" s="175"/>
      <c r="F37" s="175"/>
      <c r="G37" s="175"/>
    </row>
    <row r="38" spans="2:7" ht="33" customHeight="1">
      <c r="B38" s="157"/>
      <c r="C38" s="175" t="s">
        <v>39</v>
      </c>
      <c r="D38" s="175"/>
      <c r="E38" s="175"/>
      <c r="F38" s="175"/>
      <c r="G38" s="175"/>
    </row>
    <row r="39" spans="2:7" ht="28.5" customHeight="1">
      <c r="B39" s="157"/>
      <c r="C39" s="175" t="s">
        <v>40</v>
      </c>
      <c r="D39" s="175"/>
      <c r="E39" s="175"/>
      <c r="F39" s="175"/>
      <c r="G39" s="175"/>
    </row>
    <row r="40" spans="2:7" ht="29.25" customHeight="1">
      <c r="B40" s="157"/>
      <c r="C40" s="175" t="s">
        <v>41</v>
      </c>
      <c r="D40" s="175"/>
      <c r="E40" s="175"/>
      <c r="F40" s="175"/>
      <c r="G40" s="175"/>
    </row>
    <row r="41" spans="2:7">
      <c r="B41" s="157"/>
      <c r="C41" s="175" t="s">
        <v>42</v>
      </c>
      <c r="D41" s="175"/>
      <c r="E41" s="175"/>
      <c r="F41" s="175"/>
      <c r="G41" s="175"/>
    </row>
    <row r="42" spans="2:7">
      <c r="B42" s="157"/>
      <c r="C42" s="175" t="s">
        <v>43</v>
      </c>
      <c r="D42" s="175"/>
      <c r="E42" s="175"/>
      <c r="F42" s="175"/>
      <c r="G42" s="175"/>
    </row>
    <row r="43" spans="2:7">
      <c r="B43" s="157"/>
      <c r="C43" s="175" t="s">
        <v>44</v>
      </c>
      <c r="D43" s="175"/>
      <c r="E43" s="175"/>
      <c r="F43" s="175"/>
      <c r="G43" s="175"/>
    </row>
    <row r="44" spans="2:7">
      <c r="B44" s="157">
        <v>9</v>
      </c>
      <c r="C44" s="175" t="s">
        <v>45</v>
      </c>
      <c r="D44" s="175"/>
      <c r="E44" s="175"/>
      <c r="F44" s="175"/>
      <c r="G44" s="175"/>
    </row>
    <row r="45" spans="2:7">
      <c r="B45" s="157">
        <v>10</v>
      </c>
      <c r="C45" s="175" t="s">
        <v>62</v>
      </c>
      <c r="D45" s="175"/>
      <c r="E45" s="175"/>
      <c r="F45" s="175"/>
      <c r="G45" s="175"/>
    </row>
    <row r="46" spans="2:7">
      <c r="B46" s="157">
        <v>11</v>
      </c>
      <c r="C46" s="175" t="s">
        <v>63</v>
      </c>
      <c r="D46" s="175"/>
      <c r="E46" s="175"/>
      <c r="F46" s="175"/>
      <c r="G46" s="175"/>
    </row>
    <row r="47" spans="2:7" ht="49.5" customHeight="1">
      <c r="B47" s="157">
        <v>12</v>
      </c>
      <c r="C47" s="175" t="s">
        <v>566</v>
      </c>
      <c r="D47" s="175"/>
      <c r="E47" s="175"/>
      <c r="F47" s="175"/>
      <c r="G47" s="175"/>
    </row>
  </sheetData>
  <sheetProtection algorithmName="SHA-512" hashValue="+rCPUhCoyaQD5U1L+m8sYodxKQmrUgdibt84QDPw2LbJm+ntEKgLnvqK34NeXvnA0OL4ey3vhooNqgnw2BebIw==" saltValue="TyU///vuMBFUd6z9LFaK2Q==" spinCount="100000" sheet="1" objects="1" scenarios="1"/>
  <mergeCells count="25">
    <mergeCell ref="C47:G47"/>
    <mergeCell ref="D14:G14"/>
    <mergeCell ref="C45:G45"/>
    <mergeCell ref="C46:G46"/>
    <mergeCell ref="C41:G41"/>
    <mergeCell ref="C42:G42"/>
    <mergeCell ref="C43:G43"/>
    <mergeCell ref="C44:G44"/>
    <mergeCell ref="C40:G40"/>
    <mergeCell ref="C32:G32"/>
    <mergeCell ref="C33:G33"/>
    <mergeCell ref="C34:G34"/>
    <mergeCell ref="C35:G35"/>
    <mergeCell ref="C37:G37"/>
    <mergeCell ref="C38:G38"/>
    <mergeCell ref="C39:G39"/>
    <mergeCell ref="C36:G36"/>
    <mergeCell ref="C31:G31"/>
    <mergeCell ref="C24:G24"/>
    <mergeCell ref="C25:G25"/>
    <mergeCell ref="C26:G26"/>
    <mergeCell ref="C27:G27"/>
    <mergeCell ref="C28:G28"/>
    <mergeCell ref="C29:G29"/>
    <mergeCell ref="C30:G30"/>
  </mergeCells>
  <pageMargins left="0.70866141732283472" right="0.70866141732283472" top="0.74803149606299213" bottom="0.74803149606299213" header="0.31496062992125984" footer="0.31496062992125984"/>
  <pageSetup paperSize="9" scale="68" orientation="portrait" r:id="rId1"/>
  <headerFooter>
    <oddHeader>&amp;C&amp;"-,Ležeče"Prestavitev R2-402/1426 Solkan-Gonjače
(mimo naselja Kojsko) – 2.Faza - 2.etapa (3)&amp;R&amp;"-,Ležeče"RAZPIS 2021</oddHeader>
    <oddFooter>Stran &amp;P od &amp;N</oddFooter>
  </headerFooter>
  <rowBreaks count="1" manualBreakCount="1">
    <brk id="21" min="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5B0B2-4BBB-4455-B73B-87A391BD28BF}">
  <sheetPr>
    <tabColor theme="0"/>
  </sheetPr>
  <dimension ref="B1:K169"/>
  <sheetViews>
    <sheetView view="pageBreakPreview" topLeftCell="A159" zoomScaleNormal="100" zoomScaleSheetLayoutView="100" workbookViewId="0">
      <selection activeCell="H169" sqref="H169"/>
    </sheetView>
  </sheetViews>
  <sheetFormatPr defaultColWidth="9.140625" defaultRowHeight="15.75"/>
  <cols>
    <col min="1" max="1" width="9.140625" style="63"/>
    <col min="2" max="3" width="10.7109375" style="65" customWidth="1"/>
    <col min="4" max="4" width="47.7109375" style="142" customWidth="1"/>
    <col min="5" max="5" width="14.7109375" style="60" customWidth="1"/>
    <col min="6" max="6" width="12.7109375" style="60" customWidth="1"/>
    <col min="7" max="7" width="15.7109375" style="1" customWidth="1"/>
    <col min="8" max="8" width="15.7109375" style="61" customWidth="1"/>
    <col min="9" max="9" width="11.5703125" style="62" bestFit="1" customWidth="1"/>
    <col min="10" max="10" width="10.140625" style="63" bestFit="1" customWidth="1"/>
    <col min="11" max="16384" width="9.140625" style="63"/>
  </cols>
  <sheetData>
    <row r="1" spans="2:10">
      <c r="B1" s="58" t="s">
        <v>47</v>
      </c>
      <c r="C1" s="59" t="str">
        <f ca="1">MID(CELL("filename",A1),FIND("]",CELL("filename",A1))+1,255)</f>
        <v>CESTA</v>
      </c>
    </row>
    <row r="3" spans="2:10">
      <c r="B3" s="64" t="s">
        <v>14</v>
      </c>
    </row>
    <row r="4" spans="2:10">
      <c r="B4" s="66" t="str">
        <f ca="1">"REKAPITULACIJA "&amp;C1</f>
        <v>REKAPITULACIJA CESTA</v>
      </c>
      <c r="C4" s="67"/>
      <c r="D4" s="67"/>
      <c r="E4" s="68"/>
      <c r="F4" s="68"/>
      <c r="G4" s="2"/>
      <c r="H4" s="69"/>
      <c r="I4" s="70"/>
    </row>
    <row r="5" spans="2:10">
      <c r="B5" s="71"/>
      <c r="C5" s="72"/>
      <c r="D5" s="73"/>
      <c r="H5" s="74"/>
      <c r="I5" s="75"/>
      <c r="J5" s="76"/>
    </row>
    <row r="6" spans="2:10">
      <c r="B6" s="77" t="s">
        <v>48</v>
      </c>
      <c r="D6" s="78" t="str">
        <f>VLOOKUP(B6,$B$20:$H$9927,2,FALSE)</f>
        <v>PREDDELA</v>
      </c>
      <c r="E6" s="79"/>
      <c r="F6" s="61"/>
      <c r="H6" s="80">
        <f>VLOOKUP($D6&amp;" SKUPAJ:",$G$20:H$9991,2,FALSE)</f>
        <v>20000</v>
      </c>
      <c r="I6" s="81"/>
      <c r="J6" s="82"/>
    </row>
    <row r="7" spans="2:10">
      <c r="B7" s="77"/>
      <c r="D7" s="78"/>
      <c r="E7" s="79"/>
      <c r="F7" s="61"/>
      <c r="H7" s="80"/>
      <c r="I7" s="83"/>
      <c r="J7" s="84"/>
    </row>
    <row r="8" spans="2:10">
      <c r="B8" s="77" t="s">
        <v>49</v>
      </c>
      <c r="D8" s="78" t="str">
        <f>VLOOKUP(B8,$B$20:$H$9927,2,FALSE)</f>
        <v>ZEMELJSKA DELA</v>
      </c>
      <c r="E8" s="79"/>
      <c r="F8" s="61"/>
      <c r="H8" s="80">
        <f>VLOOKUP($D8&amp;" SKUPAJ:",$G$20:H$9991,2,FALSE)</f>
        <v>0</v>
      </c>
      <c r="I8" s="85"/>
      <c r="J8" s="86"/>
    </row>
    <row r="9" spans="2:10">
      <c r="B9" s="77"/>
      <c r="D9" s="78"/>
      <c r="E9" s="79"/>
      <c r="F9" s="61"/>
      <c r="H9" s="80"/>
      <c r="I9" s="70"/>
    </row>
    <row r="10" spans="2:10">
      <c r="B10" s="77" t="s">
        <v>46</v>
      </c>
      <c r="D10" s="78" t="str">
        <f>VLOOKUP(B10,$B$20:$H$9927,2,FALSE)</f>
        <v>VOZIŠČE KONSTRUKCIJE</v>
      </c>
      <c r="E10" s="79"/>
      <c r="F10" s="61"/>
      <c r="H10" s="80">
        <f>VLOOKUP($D10&amp;" SKUPAJ:",$G$20:H$9991,2,FALSE)</f>
        <v>0</v>
      </c>
    </row>
    <row r="11" spans="2:10">
      <c r="B11" s="77"/>
      <c r="D11" s="78"/>
      <c r="E11" s="79"/>
      <c r="F11" s="61"/>
      <c r="H11" s="80"/>
    </row>
    <row r="12" spans="2:10">
      <c r="B12" s="77" t="s">
        <v>50</v>
      </c>
      <c r="D12" s="78" t="str">
        <f>VLOOKUP(B12,$B$20:$H$9927,2,FALSE)</f>
        <v>ODVODNJAVANJE</v>
      </c>
      <c r="E12" s="79"/>
      <c r="F12" s="61"/>
      <c r="H12" s="80">
        <f>VLOOKUP($D12&amp;" SKUPAJ:",$G$20:H$9991,2,FALSE)</f>
        <v>0</v>
      </c>
    </row>
    <row r="13" spans="2:10">
      <c r="B13" s="77"/>
      <c r="D13" s="78"/>
      <c r="E13" s="79"/>
      <c r="F13" s="61"/>
      <c r="H13" s="80"/>
    </row>
    <row r="14" spans="2:10">
      <c r="B14" s="77" t="s">
        <v>66</v>
      </c>
      <c r="D14" s="78" t="str">
        <f>VLOOKUP(B14,$B$20:$H$9927,2,FALSE)</f>
        <v>OPREMA CEST</v>
      </c>
      <c r="E14" s="79"/>
      <c r="F14" s="61"/>
      <c r="H14" s="80">
        <f>VLOOKUP($D14&amp;" SKUPAJ:",$G$20:H$9991,2,FALSE)</f>
        <v>0</v>
      </c>
    </row>
    <row r="15" spans="2:10">
      <c r="B15" s="77"/>
      <c r="D15" s="78"/>
      <c r="E15" s="79"/>
      <c r="F15" s="61"/>
      <c r="H15" s="80"/>
    </row>
    <row r="16" spans="2:10">
      <c r="B16" s="77" t="s">
        <v>67</v>
      </c>
      <c r="D16" s="78" t="str">
        <f>VLOOKUP(B16,$B$20:$H$9927,2,FALSE)</f>
        <v>TUJE STORITVE</v>
      </c>
      <c r="E16" s="79"/>
      <c r="F16" s="61"/>
      <c r="H16" s="80">
        <f>VLOOKUP($D16&amp;" SKUPAJ:",$G$20:H$9991,2,FALSE)</f>
        <v>0</v>
      </c>
      <c r="I16" s="85"/>
      <c r="J16" s="86"/>
    </row>
    <row r="17" spans="2:11" s="62" customFormat="1" ht="16.5" thickBot="1">
      <c r="B17" s="87"/>
      <c r="C17" s="88"/>
      <c r="D17" s="89"/>
      <c r="E17" s="90"/>
      <c r="F17" s="91"/>
      <c r="G17" s="3"/>
      <c r="H17" s="92"/>
    </row>
    <row r="18" spans="2:11" s="62" customFormat="1" ht="16.5" thickTop="1">
      <c r="B18" s="93"/>
      <c r="C18" s="94"/>
      <c r="D18" s="95"/>
      <c r="E18" s="96"/>
      <c r="F18" s="97"/>
      <c r="G18" s="4" t="str">
        <f ca="1">"SKUPAJ "&amp;C1&amp;" (BREZ DDV):"</f>
        <v>SKUPAJ CESTA (BREZ DDV):</v>
      </c>
      <c r="H18" s="98">
        <f>SUM(H6:H16)</f>
        <v>20000</v>
      </c>
    </row>
    <row r="20" spans="2:11" s="62" customFormat="1" ht="16.5" thickBot="1">
      <c r="B20" s="99" t="s">
        <v>0</v>
      </c>
      <c r="C20" s="100" t="s">
        <v>1</v>
      </c>
      <c r="D20" s="101" t="s">
        <v>2</v>
      </c>
      <c r="E20" s="102" t="s">
        <v>3</v>
      </c>
      <c r="F20" s="102" t="s">
        <v>4</v>
      </c>
      <c r="G20" s="5" t="s">
        <v>5</v>
      </c>
      <c r="H20" s="102" t="s">
        <v>6</v>
      </c>
    </row>
    <row r="22" spans="2:11" ht="83.25" customHeight="1">
      <c r="B22" s="180" t="s">
        <v>123</v>
      </c>
      <c r="C22" s="180"/>
      <c r="D22" s="180"/>
      <c r="E22" s="180"/>
      <c r="F22" s="180"/>
      <c r="G22" s="53"/>
      <c r="H22" s="103"/>
    </row>
    <row r="24" spans="2:11" s="62" customFormat="1">
      <c r="B24" s="104" t="s">
        <v>48</v>
      </c>
      <c r="C24" s="179" t="s">
        <v>89</v>
      </c>
      <c r="D24" s="179"/>
      <c r="E24" s="105"/>
      <c r="F24" s="106"/>
      <c r="G24" s="6"/>
      <c r="H24" s="107"/>
    </row>
    <row r="25" spans="2:11" s="62" customFormat="1">
      <c r="B25" s="108" t="s">
        <v>64</v>
      </c>
      <c r="C25" s="178" t="s">
        <v>99</v>
      </c>
      <c r="D25" s="178"/>
      <c r="E25" s="178"/>
      <c r="F25" s="178"/>
      <c r="G25" s="7"/>
      <c r="H25" s="109"/>
    </row>
    <row r="26" spans="2:11" s="62" customFormat="1" ht="31.5">
      <c r="B26" s="110">
        <f>+COUNT($B$25:B25)+1</f>
        <v>1</v>
      </c>
      <c r="C26" s="111">
        <v>11122</v>
      </c>
      <c r="D26" s="112" t="s">
        <v>124</v>
      </c>
      <c r="E26" s="69" t="s">
        <v>125</v>
      </c>
      <c r="F26" s="69">
        <v>1.2</v>
      </c>
      <c r="G26" s="9"/>
      <c r="H26" s="109">
        <f>+$F26*G26</f>
        <v>0</v>
      </c>
      <c r="K26" s="60"/>
    </row>
    <row r="27" spans="2:11" s="62" customFormat="1" ht="31.5">
      <c r="B27" s="110">
        <f>+COUNT($B$25:B26)+1</f>
        <v>2</v>
      </c>
      <c r="C27" s="111">
        <v>11133</v>
      </c>
      <c r="D27" s="112" t="s">
        <v>126</v>
      </c>
      <c r="E27" s="69" t="s">
        <v>125</v>
      </c>
      <c r="F27" s="69">
        <v>0.05</v>
      </c>
      <c r="G27" s="9"/>
      <c r="H27" s="109">
        <f t="shared" ref="H27" si="0">+$F27*G27</f>
        <v>0</v>
      </c>
      <c r="K27" s="60"/>
    </row>
    <row r="28" spans="2:11" s="62" customFormat="1" ht="31.5">
      <c r="B28" s="110">
        <f>+COUNT($B$25:B27)+1</f>
        <v>3</v>
      </c>
      <c r="C28" s="111">
        <v>11223</v>
      </c>
      <c r="D28" s="112" t="s">
        <v>118</v>
      </c>
      <c r="E28" s="69" t="s">
        <v>23</v>
      </c>
      <c r="F28" s="69">
        <v>62</v>
      </c>
      <c r="G28" s="9"/>
      <c r="H28" s="109">
        <f t="shared" ref="H28:H29" si="1">+$F28*G28</f>
        <v>0</v>
      </c>
      <c r="K28" s="60"/>
    </row>
    <row r="29" spans="2:11" s="62" customFormat="1" ht="31.5">
      <c r="B29" s="110">
        <f>+COUNT($B$25:B28)+1</f>
        <v>4</v>
      </c>
      <c r="C29" s="111">
        <v>11321</v>
      </c>
      <c r="D29" s="112" t="s">
        <v>290</v>
      </c>
      <c r="E29" s="69" t="s">
        <v>23</v>
      </c>
      <c r="F29" s="69">
        <v>1</v>
      </c>
      <c r="G29" s="9"/>
      <c r="H29" s="109">
        <f t="shared" si="1"/>
        <v>0</v>
      </c>
      <c r="K29" s="60"/>
    </row>
    <row r="30" spans="2:11" s="62" customFormat="1">
      <c r="B30" s="108" t="s">
        <v>65</v>
      </c>
      <c r="C30" s="178" t="s">
        <v>105</v>
      </c>
      <c r="D30" s="178"/>
      <c r="E30" s="178"/>
      <c r="F30" s="178"/>
      <c r="G30" s="7"/>
      <c r="H30" s="109"/>
      <c r="K30" s="60"/>
    </row>
    <row r="31" spans="2:11" s="62" customFormat="1">
      <c r="B31" s="108" t="s">
        <v>116</v>
      </c>
      <c r="C31" s="178" t="s">
        <v>127</v>
      </c>
      <c r="D31" s="178"/>
      <c r="E31" s="178"/>
      <c r="F31" s="178"/>
      <c r="G31" s="7"/>
      <c r="H31" s="109"/>
      <c r="K31" s="60"/>
    </row>
    <row r="32" spans="2:11" s="62" customFormat="1" ht="63">
      <c r="B32" s="110">
        <f>+COUNT($B$25:B31)+1</f>
        <v>5</v>
      </c>
      <c r="C32" s="111">
        <v>12141</v>
      </c>
      <c r="D32" s="112" t="s">
        <v>128</v>
      </c>
      <c r="E32" s="69" t="s">
        <v>24</v>
      </c>
      <c r="F32" s="69">
        <v>16000</v>
      </c>
      <c r="G32" s="9"/>
      <c r="H32" s="109">
        <f t="shared" ref="H32:H35" si="2">+$F32*G32</f>
        <v>0</v>
      </c>
    </row>
    <row r="33" spans="2:11" s="62" customFormat="1" ht="63">
      <c r="B33" s="110">
        <f>+COUNT($B$25:B32)+1</f>
        <v>6</v>
      </c>
      <c r="C33" s="111">
        <v>12151</v>
      </c>
      <c r="D33" s="112" t="s">
        <v>129</v>
      </c>
      <c r="E33" s="69" t="s">
        <v>23</v>
      </c>
      <c r="F33" s="69">
        <v>250</v>
      </c>
      <c r="G33" s="9"/>
      <c r="H33" s="109">
        <f t="shared" si="2"/>
        <v>0</v>
      </c>
      <c r="K33" s="60"/>
    </row>
    <row r="34" spans="2:11" s="62" customFormat="1" ht="63">
      <c r="B34" s="110">
        <f>+COUNT($B$25:B33)+1</f>
        <v>7</v>
      </c>
      <c r="C34" s="111">
        <v>12152</v>
      </c>
      <c r="D34" s="112" t="s">
        <v>130</v>
      </c>
      <c r="E34" s="69" t="s">
        <v>23</v>
      </c>
      <c r="F34" s="69">
        <v>120</v>
      </c>
      <c r="G34" s="9"/>
      <c r="H34" s="109">
        <f t="shared" si="2"/>
        <v>0</v>
      </c>
      <c r="K34" s="60"/>
    </row>
    <row r="35" spans="2:11" s="62" customFormat="1" ht="63">
      <c r="B35" s="110">
        <f>+COUNT($B$25:B34)+1</f>
        <v>8</v>
      </c>
      <c r="C35" s="111">
        <v>12153</v>
      </c>
      <c r="D35" s="112" t="s">
        <v>131</v>
      </c>
      <c r="E35" s="69" t="s">
        <v>23</v>
      </c>
      <c r="F35" s="69">
        <v>50</v>
      </c>
      <c r="G35" s="9"/>
      <c r="H35" s="109">
        <f t="shared" si="2"/>
        <v>0</v>
      </c>
      <c r="K35" s="60"/>
    </row>
    <row r="36" spans="2:11" s="62" customFormat="1" ht="63">
      <c r="B36" s="110">
        <f>+COUNT($B$25:B35)+1</f>
        <v>9</v>
      </c>
      <c r="C36" s="116">
        <v>12163</v>
      </c>
      <c r="D36" s="112" t="s">
        <v>291</v>
      </c>
      <c r="E36" s="69" t="s">
        <v>23</v>
      </c>
      <c r="F36" s="69">
        <v>250</v>
      </c>
      <c r="G36" s="9"/>
      <c r="H36" s="109">
        <f t="shared" ref="H36:H54" si="3">+$F36*G36</f>
        <v>0</v>
      </c>
      <c r="K36" s="60"/>
    </row>
    <row r="37" spans="2:11" s="62" customFormat="1" ht="63">
      <c r="B37" s="110">
        <f>+COUNT($B$25:B36)+1</f>
        <v>10</v>
      </c>
      <c r="C37" s="111">
        <v>12166</v>
      </c>
      <c r="D37" s="112" t="s">
        <v>292</v>
      </c>
      <c r="E37" s="69" t="s">
        <v>23</v>
      </c>
      <c r="F37" s="69">
        <v>120</v>
      </c>
      <c r="G37" s="9"/>
      <c r="H37" s="109">
        <f t="shared" si="3"/>
        <v>0</v>
      </c>
      <c r="K37" s="60"/>
    </row>
    <row r="38" spans="2:11" s="62" customFormat="1" ht="63">
      <c r="B38" s="110">
        <f>+COUNT($B$25:B37)+1</f>
        <v>11</v>
      </c>
      <c r="C38" s="111">
        <v>12169</v>
      </c>
      <c r="D38" s="112" t="s">
        <v>293</v>
      </c>
      <c r="E38" s="69" t="s">
        <v>23</v>
      </c>
      <c r="F38" s="69">
        <v>50</v>
      </c>
      <c r="G38" s="9"/>
      <c r="H38" s="109">
        <f t="shared" si="3"/>
        <v>0</v>
      </c>
      <c r="K38" s="60"/>
    </row>
    <row r="39" spans="2:11" s="62" customFormat="1" ht="31.5">
      <c r="B39" s="110">
        <f>+COUNT($B$25:B38)+1</f>
        <v>12</v>
      </c>
      <c r="C39" s="111">
        <v>12182</v>
      </c>
      <c r="D39" s="112" t="s">
        <v>294</v>
      </c>
      <c r="E39" s="69" t="s">
        <v>23</v>
      </c>
      <c r="F39" s="69">
        <v>3</v>
      </c>
      <c r="G39" s="9"/>
      <c r="H39" s="109">
        <f t="shared" si="3"/>
        <v>0</v>
      </c>
      <c r="K39" s="60"/>
    </row>
    <row r="40" spans="2:11" s="62" customFormat="1">
      <c r="B40" s="108" t="s">
        <v>295</v>
      </c>
      <c r="C40" s="178" t="s">
        <v>296</v>
      </c>
      <c r="D40" s="178"/>
      <c r="E40" s="178"/>
      <c r="F40" s="178"/>
      <c r="G40" s="7"/>
      <c r="H40" s="109"/>
      <c r="K40" s="60"/>
    </row>
    <row r="41" spans="2:11" s="62" customFormat="1" ht="47.25">
      <c r="B41" s="110">
        <f>+COUNT($B$25:B40)+1</f>
        <v>13</v>
      </c>
      <c r="C41" s="111">
        <v>12212</v>
      </c>
      <c r="D41" s="112" t="s">
        <v>297</v>
      </c>
      <c r="E41" s="69" t="s">
        <v>23</v>
      </c>
      <c r="F41" s="69">
        <v>1</v>
      </c>
      <c r="G41" s="9"/>
      <c r="H41" s="109">
        <f t="shared" ref="H41:H46" si="4">+$F41*G41</f>
        <v>0</v>
      </c>
      <c r="K41" s="60"/>
    </row>
    <row r="42" spans="2:11" s="62" customFormat="1" ht="47.25">
      <c r="B42" s="110">
        <f>+COUNT($B$25:B41)+1</f>
        <v>14</v>
      </c>
      <c r="C42" s="111">
        <v>12212</v>
      </c>
      <c r="D42" s="112" t="s">
        <v>298</v>
      </c>
      <c r="E42" s="69" t="s">
        <v>23</v>
      </c>
      <c r="F42" s="69">
        <v>1</v>
      </c>
      <c r="G42" s="9"/>
      <c r="H42" s="109">
        <f t="shared" si="4"/>
        <v>0</v>
      </c>
      <c r="K42" s="60"/>
    </row>
    <row r="43" spans="2:11" s="62" customFormat="1" ht="47.25">
      <c r="B43" s="110">
        <f>+COUNT($B$25:B42)+1</f>
        <v>15</v>
      </c>
      <c r="C43" s="111">
        <v>12223</v>
      </c>
      <c r="D43" s="112" t="s">
        <v>299</v>
      </c>
      <c r="E43" s="69" t="s">
        <v>23</v>
      </c>
      <c r="F43" s="69">
        <v>1</v>
      </c>
      <c r="G43" s="9"/>
      <c r="H43" s="109">
        <f t="shared" si="4"/>
        <v>0</v>
      </c>
      <c r="K43" s="60"/>
    </row>
    <row r="44" spans="2:11" s="62" customFormat="1" ht="47.25">
      <c r="B44" s="110">
        <f>+COUNT($B$25:B43)+1</f>
        <v>16</v>
      </c>
      <c r="C44" s="111">
        <v>12231</v>
      </c>
      <c r="D44" s="112" t="s">
        <v>558</v>
      </c>
      <c r="E44" s="69" t="s">
        <v>54</v>
      </c>
      <c r="F44" s="69">
        <v>217</v>
      </c>
      <c r="G44" s="9"/>
      <c r="H44" s="109">
        <f t="shared" si="4"/>
        <v>0</v>
      </c>
      <c r="K44" s="60"/>
    </row>
    <row r="45" spans="2:11" s="62" customFormat="1" ht="47.25">
      <c r="B45" s="110">
        <f>+COUNT($B$25:B44)+1</f>
        <v>17</v>
      </c>
      <c r="C45" s="111">
        <v>12261</v>
      </c>
      <c r="D45" s="112" t="s">
        <v>300</v>
      </c>
      <c r="E45" s="69" t="s">
        <v>23</v>
      </c>
      <c r="F45" s="69">
        <v>6</v>
      </c>
      <c r="G45" s="9"/>
      <c r="H45" s="109">
        <f t="shared" si="4"/>
        <v>0</v>
      </c>
      <c r="K45" s="60"/>
    </row>
    <row r="46" spans="2:11" s="62" customFormat="1" ht="47.25">
      <c r="B46" s="110">
        <f>+COUNT($B$25:B45)+1</f>
        <v>18</v>
      </c>
      <c r="C46" s="111">
        <v>12284</v>
      </c>
      <c r="D46" s="112" t="s">
        <v>301</v>
      </c>
      <c r="E46" s="69" t="s">
        <v>54</v>
      </c>
      <c r="F46" s="69">
        <v>106</v>
      </c>
      <c r="G46" s="9"/>
      <c r="H46" s="109">
        <f t="shared" si="4"/>
        <v>0</v>
      </c>
      <c r="K46" s="60"/>
    </row>
    <row r="47" spans="2:11" s="62" customFormat="1">
      <c r="B47" s="108" t="s">
        <v>132</v>
      </c>
      <c r="C47" s="178" t="s">
        <v>133</v>
      </c>
      <c r="D47" s="178"/>
      <c r="E47" s="178"/>
      <c r="F47" s="178"/>
      <c r="G47" s="7"/>
      <c r="H47" s="109"/>
      <c r="K47" s="60"/>
    </row>
    <row r="48" spans="2:11" s="62" customFormat="1" ht="47.25">
      <c r="B48" s="110">
        <f>+COUNT($B$25:B47)+1</f>
        <v>19</v>
      </c>
      <c r="C48" s="111">
        <v>12311</v>
      </c>
      <c r="D48" s="112" t="s">
        <v>302</v>
      </c>
      <c r="E48" s="69" t="s">
        <v>24</v>
      </c>
      <c r="F48" s="69">
        <v>2340</v>
      </c>
      <c r="G48" s="9"/>
      <c r="H48" s="109">
        <f t="shared" si="3"/>
        <v>0</v>
      </c>
    </row>
    <row r="49" spans="2:11" s="62" customFormat="1" ht="31.5">
      <c r="B49" s="110">
        <f>+COUNT($B$25:B48)+1</f>
        <v>20</v>
      </c>
      <c r="C49" s="111">
        <v>12317</v>
      </c>
      <c r="D49" s="112" t="s">
        <v>134</v>
      </c>
      <c r="E49" s="69" t="s">
        <v>24</v>
      </c>
      <c r="F49" s="69">
        <v>384</v>
      </c>
      <c r="G49" s="9"/>
      <c r="H49" s="109">
        <f t="shared" ref="H49:H52" si="5">+$F49*G49</f>
        <v>0</v>
      </c>
    </row>
    <row r="50" spans="2:11" s="62" customFormat="1" ht="63">
      <c r="B50" s="110">
        <f>+COUNT($B$25:B49)+1</f>
        <v>21</v>
      </c>
      <c r="C50" s="111">
        <v>12323</v>
      </c>
      <c r="D50" s="112" t="s">
        <v>135</v>
      </c>
      <c r="E50" s="69" t="s">
        <v>24</v>
      </c>
      <c r="F50" s="69">
        <v>1830</v>
      </c>
      <c r="G50" s="9"/>
      <c r="H50" s="109">
        <f t="shared" si="5"/>
        <v>0</v>
      </c>
    </row>
    <row r="51" spans="2:11" s="62" customFormat="1" ht="63">
      <c r="B51" s="110">
        <f>+COUNT($B$25:B50)+1</f>
        <v>22</v>
      </c>
      <c r="C51" s="111">
        <v>12323</v>
      </c>
      <c r="D51" s="112" t="s">
        <v>303</v>
      </c>
      <c r="E51" s="69" t="s">
        <v>24</v>
      </c>
      <c r="F51" s="69">
        <v>104</v>
      </c>
      <c r="G51" s="9"/>
      <c r="H51" s="109">
        <f t="shared" si="5"/>
        <v>0</v>
      </c>
    </row>
    <row r="52" spans="2:11" s="62" customFormat="1" ht="63">
      <c r="B52" s="110">
        <f>+COUNT($B$25:B51)+1</f>
        <v>23</v>
      </c>
      <c r="C52" s="111">
        <v>12372</v>
      </c>
      <c r="D52" s="112" t="s">
        <v>304</v>
      </c>
      <c r="E52" s="69" t="s">
        <v>24</v>
      </c>
      <c r="F52" s="69">
        <v>200</v>
      </c>
      <c r="G52" s="9"/>
      <c r="H52" s="109">
        <f t="shared" si="5"/>
        <v>0</v>
      </c>
    </row>
    <row r="53" spans="2:11" s="62" customFormat="1" ht="47.25">
      <c r="B53" s="110">
        <f>+COUNT($B$25:B52)+1</f>
        <v>24</v>
      </c>
      <c r="C53" s="116">
        <v>12391</v>
      </c>
      <c r="D53" s="112" t="s">
        <v>305</v>
      </c>
      <c r="E53" s="69" t="s">
        <v>54</v>
      </c>
      <c r="F53" s="69">
        <v>269</v>
      </c>
      <c r="G53" s="9"/>
      <c r="H53" s="109">
        <f t="shared" si="3"/>
        <v>0</v>
      </c>
    </row>
    <row r="54" spans="2:11" s="62" customFormat="1" ht="31.5">
      <c r="B54" s="110">
        <f>+COUNT($B$25:B53)+1</f>
        <v>25</v>
      </c>
      <c r="C54" s="116">
        <v>12383</v>
      </c>
      <c r="D54" s="112" t="s">
        <v>136</v>
      </c>
      <c r="E54" s="69" t="s">
        <v>54</v>
      </c>
      <c r="F54" s="69">
        <v>15</v>
      </c>
      <c r="G54" s="9"/>
      <c r="H54" s="109">
        <f t="shared" si="3"/>
        <v>0</v>
      </c>
    </row>
    <row r="55" spans="2:11" s="62" customFormat="1">
      <c r="B55" s="108" t="s">
        <v>195</v>
      </c>
      <c r="C55" s="178" t="s">
        <v>306</v>
      </c>
      <c r="D55" s="178"/>
      <c r="E55" s="178"/>
      <c r="F55" s="178"/>
      <c r="G55" s="7"/>
      <c r="H55" s="109"/>
      <c r="K55" s="60"/>
    </row>
    <row r="56" spans="2:11" s="62" customFormat="1" ht="63">
      <c r="B56" s="110">
        <f>+COUNT($B$25:B55)+1</f>
        <v>26</v>
      </c>
      <c r="C56" s="116">
        <v>12332</v>
      </c>
      <c r="D56" s="112" t="s">
        <v>307</v>
      </c>
      <c r="E56" s="69" t="s">
        <v>25</v>
      </c>
      <c r="F56" s="69">
        <v>3</v>
      </c>
      <c r="G56" s="9"/>
      <c r="H56" s="109">
        <f t="shared" ref="H56:H60" si="6">+$F56*G56</f>
        <v>0</v>
      </c>
    </row>
    <row r="57" spans="2:11" s="62" customFormat="1" ht="16.5" customHeight="1">
      <c r="B57" s="110">
        <f>+COUNT($B$25:B56)+1</f>
        <v>27</v>
      </c>
      <c r="C57" s="116">
        <v>12473</v>
      </c>
      <c r="D57" s="112" t="s">
        <v>559</v>
      </c>
      <c r="E57" s="69" t="s">
        <v>25</v>
      </c>
      <c r="F57" s="69">
        <v>60</v>
      </c>
      <c r="G57" s="9"/>
      <c r="H57" s="109">
        <f t="shared" si="6"/>
        <v>0</v>
      </c>
    </row>
    <row r="58" spans="2:11" s="62" customFormat="1" ht="63">
      <c r="B58" s="110">
        <f>+COUNT($B$25:B57)+1</f>
        <v>28</v>
      </c>
      <c r="C58" s="116">
        <v>12448</v>
      </c>
      <c r="D58" s="112" t="s">
        <v>308</v>
      </c>
      <c r="E58" s="69" t="s">
        <v>23</v>
      </c>
      <c r="F58" s="69">
        <v>1</v>
      </c>
      <c r="G58" s="9"/>
      <c r="H58" s="109">
        <f t="shared" si="6"/>
        <v>0</v>
      </c>
    </row>
    <row r="59" spans="2:11" s="62" customFormat="1" ht="78.75">
      <c r="B59" s="110">
        <f>+COUNT($B$25:B58)+1</f>
        <v>29</v>
      </c>
      <c r="C59" s="116">
        <v>12453</v>
      </c>
      <c r="D59" s="112" t="s">
        <v>309</v>
      </c>
      <c r="E59" s="69" t="s">
        <v>23</v>
      </c>
      <c r="F59" s="69">
        <v>1</v>
      </c>
      <c r="G59" s="9"/>
      <c r="H59" s="109">
        <f t="shared" si="6"/>
        <v>0</v>
      </c>
    </row>
    <row r="60" spans="2:11" s="62" customFormat="1" ht="47.25">
      <c r="B60" s="110">
        <f>+COUNT($B$25:B59)+1</f>
        <v>30</v>
      </c>
      <c r="C60" s="116">
        <v>12498</v>
      </c>
      <c r="D60" s="112" t="s">
        <v>310</v>
      </c>
      <c r="E60" s="69" t="s">
        <v>23</v>
      </c>
      <c r="F60" s="69">
        <v>1</v>
      </c>
      <c r="G60" s="9"/>
      <c r="H60" s="109">
        <f t="shared" si="6"/>
        <v>0</v>
      </c>
    </row>
    <row r="61" spans="2:11" s="62" customFormat="1">
      <c r="B61" s="108" t="s">
        <v>71</v>
      </c>
      <c r="C61" s="178" t="s">
        <v>96</v>
      </c>
      <c r="D61" s="178"/>
      <c r="E61" s="178"/>
      <c r="F61" s="178"/>
      <c r="G61" s="7"/>
      <c r="H61" s="109"/>
    </row>
    <row r="62" spans="2:11" s="62" customFormat="1">
      <c r="B62" s="108" t="s">
        <v>590</v>
      </c>
      <c r="C62" s="178" t="s">
        <v>312</v>
      </c>
      <c r="D62" s="178"/>
      <c r="E62" s="178"/>
      <c r="F62" s="178"/>
      <c r="G62" s="7"/>
      <c r="H62" s="109"/>
      <c r="K62" s="60"/>
    </row>
    <row r="63" spans="2:11" s="62" customFormat="1" ht="126">
      <c r="B63" s="110">
        <f>+COUNT($B$25:B62)+1</f>
        <v>31</v>
      </c>
      <c r="C63" s="116">
        <v>13113</v>
      </c>
      <c r="D63" s="112" t="s">
        <v>121</v>
      </c>
      <c r="E63" s="69" t="s">
        <v>557</v>
      </c>
      <c r="F63" s="69">
        <v>1</v>
      </c>
      <c r="G63" s="69">
        <v>20000</v>
      </c>
      <c r="H63" s="109">
        <f t="shared" ref="H63:H66" si="7">+$F63*G63</f>
        <v>20000</v>
      </c>
    </row>
    <row r="64" spans="2:11" s="62" customFormat="1">
      <c r="B64" s="108" t="s">
        <v>197</v>
      </c>
      <c r="C64" s="178" t="s">
        <v>198</v>
      </c>
      <c r="D64" s="178"/>
      <c r="E64" s="178"/>
      <c r="F64" s="178"/>
      <c r="G64" s="7"/>
      <c r="H64" s="109"/>
      <c r="K64" s="60"/>
    </row>
    <row r="65" spans="2:8" s="62" customFormat="1" ht="31.5">
      <c r="B65" s="110">
        <f>+COUNT($B$25:B64)+1</f>
        <v>32</v>
      </c>
      <c r="C65" s="116">
        <v>13113</v>
      </c>
      <c r="D65" s="112" t="s">
        <v>313</v>
      </c>
      <c r="E65" s="69" t="s">
        <v>23</v>
      </c>
      <c r="F65" s="69">
        <v>1</v>
      </c>
      <c r="G65" s="9"/>
      <c r="H65" s="109">
        <f t="shared" si="7"/>
        <v>0</v>
      </c>
    </row>
    <row r="66" spans="2:8" s="62" customFormat="1" ht="31.5">
      <c r="B66" s="110">
        <f>+COUNT($B$25:B65)+1</f>
        <v>33</v>
      </c>
      <c r="C66" s="116">
        <v>13312</v>
      </c>
      <c r="D66" s="112" t="s">
        <v>314</v>
      </c>
      <c r="E66" s="69" t="s">
        <v>23</v>
      </c>
      <c r="F66" s="69">
        <v>1</v>
      </c>
      <c r="G66" s="9"/>
      <c r="H66" s="109">
        <f t="shared" si="7"/>
        <v>0</v>
      </c>
    </row>
    <row r="67" spans="2:8" s="62" customFormat="1" ht="15.75" customHeight="1">
      <c r="B67" s="117"/>
      <c r="C67" s="118"/>
      <c r="D67" s="119"/>
      <c r="E67" s="120"/>
      <c r="F67" s="121"/>
      <c r="G67" s="42"/>
      <c r="H67" s="122"/>
    </row>
    <row r="68" spans="2:8" s="62" customFormat="1" ht="16.5" thickBot="1">
      <c r="B68" s="123"/>
      <c r="C68" s="124"/>
      <c r="D68" s="124"/>
      <c r="E68" s="125"/>
      <c r="F68" s="125"/>
      <c r="G68" s="8" t="str">
        <f>C24&amp;" SKUPAJ:"</f>
        <v>PREDDELA SKUPAJ:</v>
      </c>
      <c r="H68" s="126">
        <f>SUM(H$26:H$66)</f>
        <v>20000</v>
      </c>
    </row>
    <row r="69" spans="2:8" s="62" customFormat="1">
      <c r="B69" s="117"/>
      <c r="C69" s="118"/>
      <c r="D69" s="119"/>
      <c r="E69" s="120"/>
      <c r="F69" s="121"/>
      <c r="G69" s="42"/>
      <c r="H69" s="122"/>
    </row>
    <row r="70" spans="2:8" s="62" customFormat="1">
      <c r="B70" s="104" t="s">
        <v>49</v>
      </c>
      <c r="C70" s="179" t="s">
        <v>137</v>
      </c>
      <c r="D70" s="179"/>
      <c r="E70" s="105"/>
      <c r="F70" s="106"/>
      <c r="G70" s="6"/>
      <c r="H70" s="107"/>
    </row>
    <row r="71" spans="2:8" s="62" customFormat="1">
      <c r="B71" s="108" t="s">
        <v>72</v>
      </c>
      <c r="C71" s="178" t="s">
        <v>97</v>
      </c>
      <c r="D71" s="178"/>
      <c r="E71" s="178"/>
      <c r="F71" s="178"/>
      <c r="G71" s="7"/>
      <c r="H71" s="109"/>
    </row>
    <row r="72" spans="2:8" s="62" customFormat="1" ht="31.5">
      <c r="B72" s="110">
        <f>+COUNT($B$71:B71)+1</f>
        <v>1</v>
      </c>
      <c r="C72" s="111">
        <v>21114</v>
      </c>
      <c r="D72" s="112" t="s">
        <v>138</v>
      </c>
      <c r="E72" s="69" t="s">
        <v>25</v>
      </c>
      <c r="F72" s="69">
        <v>2725</v>
      </c>
      <c r="G72" s="9"/>
      <c r="H72" s="109">
        <f t="shared" ref="H72:H75" si="8">+$F72*G72</f>
        <v>0</v>
      </c>
    </row>
    <row r="73" spans="2:8" s="62" customFormat="1" ht="31.5">
      <c r="B73" s="110">
        <f>+COUNT($B$71:B72)+1</f>
        <v>2</v>
      </c>
      <c r="C73" s="111">
        <v>21224</v>
      </c>
      <c r="D73" s="112" t="s">
        <v>315</v>
      </c>
      <c r="E73" s="69" t="s">
        <v>25</v>
      </c>
      <c r="F73" s="69">
        <v>11690</v>
      </c>
      <c r="G73" s="9"/>
      <c r="H73" s="109">
        <f t="shared" si="8"/>
        <v>0</v>
      </c>
    </row>
    <row r="74" spans="2:8" s="62" customFormat="1" ht="31.5">
      <c r="B74" s="110">
        <f>+COUNT($B$71:B73)+1</f>
        <v>3</v>
      </c>
      <c r="C74" s="111">
        <v>21243</v>
      </c>
      <c r="D74" s="112" t="s">
        <v>139</v>
      </c>
      <c r="E74" s="69" t="s">
        <v>25</v>
      </c>
      <c r="F74" s="69">
        <v>9320</v>
      </c>
      <c r="G74" s="9"/>
      <c r="H74" s="109">
        <f t="shared" si="8"/>
        <v>0</v>
      </c>
    </row>
    <row r="75" spans="2:8" s="62" customFormat="1" ht="31.5">
      <c r="B75" s="110">
        <f>+COUNT($B$71:B74)+1</f>
        <v>4</v>
      </c>
      <c r="C75" s="111">
        <v>21253</v>
      </c>
      <c r="D75" s="112" t="s">
        <v>140</v>
      </c>
      <c r="E75" s="69" t="s">
        <v>25</v>
      </c>
      <c r="F75" s="69">
        <v>1000</v>
      </c>
      <c r="G75" s="9"/>
      <c r="H75" s="109">
        <f t="shared" si="8"/>
        <v>0</v>
      </c>
    </row>
    <row r="76" spans="2:8" s="62" customFormat="1">
      <c r="B76" s="108" t="s">
        <v>73</v>
      </c>
      <c r="C76" s="178" t="s">
        <v>106</v>
      </c>
      <c r="D76" s="178"/>
      <c r="E76" s="178"/>
      <c r="F76" s="178"/>
      <c r="G76" s="7"/>
      <c r="H76" s="109"/>
    </row>
    <row r="77" spans="2:8" s="62" customFormat="1" ht="31.5">
      <c r="B77" s="110">
        <f>+COUNT($B$71:B76)+1</f>
        <v>5</v>
      </c>
      <c r="C77" s="111">
        <v>22112</v>
      </c>
      <c r="D77" s="112" t="s">
        <v>141</v>
      </c>
      <c r="E77" s="69" t="s">
        <v>24</v>
      </c>
      <c r="F77" s="69">
        <v>15620</v>
      </c>
      <c r="G77" s="9"/>
      <c r="H77" s="109">
        <f t="shared" ref="H77:H78" si="9">+$F77*G77</f>
        <v>0</v>
      </c>
    </row>
    <row r="78" spans="2:8" s="62" customFormat="1" ht="31.5">
      <c r="B78" s="110">
        <f>+COUNT($B$71:B77)+1</f>
        <v>6</v>
      </c>
      <c r="C78" s="111">
        <v>22114</v>
      </c>
      <c r="D78" s="112" t="s">
        <v>316</v>
      </c>
      <c r="E78" s="69" t="s">
        <v>24</v>
      </c>
      <c r="F78" s="69">
        <v>1708</v>
      </c>
      <c r="G78" s="9"/>
      <c r="H78" s="109">
        <f t="shared" si="9"/>
        <v>0</v>
      </c>
    </row>
    <row r="79" spans="2:8" s="62" customFormat="1">
      <c r="B79" s="108" t="s">
        <v>142</v>
      </c>
      <c r="C79" s="178" t="s">
        <v>143</v>
      </c>
      <c r="D79" s="178"/>
      <c r="E79" s="178"/>
      <c r="F79" s="178"/>
      <c r="G79" s="7"/>
      <c r="H79" s="109"/>
    </row>
    <row r="80" spans="2:8" s="62" customFormat="1" ht="31.5">
      <c r="B80" s="110">
        <f>+COUNT($B$71:B79)+1</f>
        <v>7</v>
      </c>
      <c r="C80" s="111">
        <v>23313</v>
      </c>
      <c r="D80" s="112" t="s">
        <v>144</v>
      </c>
      <c r="E80" s="69" t="s">
        <v>24</v>
      </c>
      <c r="F80" s="69">
        <v>500</v>
      </c>
      <c r="G80" s="9"/>
      <c r="H80" s="109">
        <f t="shared" ref="H80" si="10">+$F80*G80</f>
        <v>0</v>
      </c>
    </row>
    <row r="81" spans="2:10" s="62" customFormat="1">
      <c r="B81" s="108" t="s">
        <v>74</v>
      </c>
      <c r="C81" s="178" t="s">
        <v>108</v>
      </c>
      <c r="D81" s="178"/>
      <c r="E81" s="178"/>
      <c r="F81" s="178"/>
      <c r="G81" s="7"/>
      <c r="H81" s="109"/>
    </row>
    <row r="82" spans="2:10" s="62" customFormat="1" ht="31.5">
      <c r="B82" s="110">
        <f>+COUNT($B$71:B81)+1</f>
        <v>8</v>
      </c>
      <c r="C82" s="111" t="s">
        <v>145</v>
      </c>
      <c r="D82" s="112" t="s">
        <v>146</v>
      </c>
      <c r="E82" s="69" t="s">
        <v>25</v>
      </c>
      <c r="F82" s="69">
        <v>2865</v>
      </c>
      <c r="G82" s="9"/>
      <c r="H82" s="109">
        <f t="shared" ref="H82" si="11">+$F82*G82</f>
        <v>0</v>
      </c>
    </row>
    <row r="83" spans="2:10" s="62" customFormat="1" ht="47.25">
      <c r="B83" s="110">
        <f>+COUNT($B$71:B82)+1</f>
        <v>9</v>
      </c>
      <c r="C83" s="111">
        <v>24214</v>
      </c>
      <c r="D83" s="112" t="s">
        <v>317</v>
      </c>
      <c r="E83" s="69" t="s">
        <v>25</v>
      </c>
      <c r="F83" s="69">
        <v>950</v>
      </c>
      <c r="G83" s="9"/>
      <c r="H83" s="109">
        <f t="shared" ref="H83:H84" si="12">+$F83*G83</f>
        <v>0</v>
      </c>
    </row>
    <row r="84" spans="2:10" s="62" customFormat="1" ht="63">
      <c r="B84" s="110">
        <f>+COUNT($B$71:B83)+1</f>
        <v>10</v>
      </c>
      <c r="C84" s="111" t="s">
        <v>147</v>
      </c>
      <c r="D84" s="112" t="s">
        <v>148</v>
      </c>
      <c r="E84" s="69" t="s">
        <v>25</v>
      </c>
      <c r="F84" s="69">
        <v>4005</v>
      </c>
      <c r="G84" s="9"/>
      <c r="H84" s="109">
        <f t="shared" si="12"/>
        <v>0</v>
      </c>
    </row>
    <row r="85" spans="2:10" s="62" customFormat="1">
      <c r="B85" s="108" t="s">
        <v>75</v>
      </c>
      <c r="C85" s="178" t="s">
        <v>107</v>
      </c>
      <c r="D85" s="178"/>
      <c r="E85" s="178"/>
      <c r="F85" s="178"/>
      <c r="G85" s="7"/>
      <c r="H85" s="109"/>
    </row>
    <row r="86" spans="2:10" s="62" customFormat="1" ht="31.5">
      <c r="B86" s="110">
        <f>+COUNT($B$71:B85)+1</f>
        <v>11</v>
      </c>
      <c r="C86" s="111"/>
      <c r="D86" s="112" t="s">
        <v>149</v>
      </c>
      <c r="E86" s="69" t="s">
        <v>24</v>
      </c>
      <c r="F86" s="69">
        <v>1020</v>
      </c>
      <c r="G86" s="9"/>
      <c r="H86" s="109">
        <f t="shared" ref="H86:H90" si="13">+$F86*G86</f>
        <v>0</v>
      </c>
    </row>
    <row r="87" spans="2:10" s="62" customFormat="1">
      <c r="B87" s="110">
        <f>+COUNT($B$71:B86)+1</f>
        <v>12</v>
      </c>
      <c r="C87" s="111"/>
      <c r="D87" s="112" t="s">
        <v>318</v>
      </c>
      <c r="E87" s="69" t="s">
        <v>24</v>
      </c>
      <c r="F87" s="69">
        <v>2500</v>
      </c>
      <c r="G87" s="9"/>
      <c r="H87" s="109">
        <f t="shared" si="13"/>
        <v>0</v>
      </c>
    </row>
    <row r="88" spans="2:10" s="62" customFormat="1" ht="110.25">
      <c r="B88" s="110">
        <f>+COUNT($B$71:B87)+1</f>
        <v>13</v>
      </c>
      <c r="C88" s="111"/>
      <c r="D88" s="112" t="s">
        <v>150</v>
      </c>
      <c r="E88" s="69" t="s">
        <v>54</v>
      </c>
      <c r="F88" s="69">
        <v>450</v>
      </c>
      <c r="G88" s="9"/>
      <c r="H88" s="109">
        <f t="shared" si="13"/>
        <v>0</v>
      </c>
    </row>
    <row r="89" spans="2:10" s="62" customFormat="1" ht="31.5">
      <c r="B89" s="110">
        <f>+COUNT($B$71:B88)+1</f>
        <v>14</v>
      </c>
      <c r="C89" s="111"/>
      <c r="D89" s="112" t="s">
        <v>151</v>
      </c>
      <c r="E89" s="69" t="s">
        <v>25</v>
      </c>
      <c r="F89" s="69">
        <v>8</v>
      </c>
      <c r="G89" s="9"/>
      <c r="H89" s="109">
        <f t="shared" si="13"/>
        <v>0</v>
      </c>
    </row>
    <row r="90" spans="2:10" s="62" customFormat="1" ht="47.25">
      <c r="B90" s="110">
        <f>+COUNT($B$71:B89)+1</f>
        <v>15</v>
      </c>
      <c r="C90" s="111"/>
      <c r="D90" s="112" t="s">
        <v>152</v>
      </c>
      <c r="E90" s="69" t="s">
        <v>23</v>
      </c>
      <c r="F90" s="69">
        <v>45</v>
      </c>
      <c r="G90" s="9"/>
      <c r="H90" s="109">
        <f t="shared" si="13"/>
        <v>0</v>
      </c>
    </row>
    <row r="91" spans="2:10" s="62" customFormat="1">
      <c r="B91" s="108" t="s">
        <v>76</v>
      </c>
      <c r="C91" s="178" t="s">
        <v>98</v>
      </c>
      <c r="D91" s="178"/>
      <c r="E91" s="178"/>
      <c r="F91" s="178"/>
      <c r="G91" s="7"/>
      <c r="H91" s="109"/>
    </row>
    <row r="92" spans="2:10" s="62" customFormat="1" ht="31.5">
      <c r="B92" s="110">
        <f>+COUNT($B$71:B91)+1</f>
        <v>16</v>
      </c>
      <c r="C92" s="111" t="s">
        <v>153</v>
      </c>
      <c r="D92" s="127" t="s">
        <v>562</v>
      </c>
      <c r="E92" s="69" t="s">
        <v>591</v>
      </c>
      <c r="F92" s="69">
        <v>39735</v>
      </c>
      <c r="G92" s="9"/>
      <c r="H92" s="109">
        <f t="shared" ref="H92" si="14">+$F92*G92</f>
        <v>0</v>
      </c>
    </row>
    <row r="93" spans="2:10" s="62" customFormat="1" ht="15.75" customHeight="1">
      <c r="B93" s="117"/>
      <c r="C93" s="118"/>
      <c r="D93" s="119"/>
      <c r="E93" s="120"/>
      <c r="F93" s="121"/>
      <c r="G93" s="42"/>
      <c r="H93" s="122"/>
    </row>
    <row r="94" spans="2:10" s="62" customFormat="1" ht="16.5" thickBot="1">
      <c r="B94" s="123"/>
      <c r="C94" s="124"/>
      <c r="D94" s="124"/>
      <c r="E94" s="125"/>
      <c r="F94" s="125"/>
      <c r="G94" s="8" t="str">
        <f>C70&amp;" SKUPAJ:"</f>
        <v>ZEMELJSKA DELA SKUPAJ:</v>
      </c>
      <c r="H94" s="126">
        <f>SUM(H$72:H$92)</f>
        <v>0</v>
      </c>
    </row>
    <row r="95" spans="2:10" s="62" customFormat="1">
      <c r="B95" s="128"/>
      <c r="C95" s="118"/>
      <c r="D95" s="129"/>
      <c r="E95" s="130"/>
      <c r="F95" s="121"/>
      <c r="G95" s="42"/>
      <c r="H95" s="122"/>
      <c r="J95" s="63"/>
    </row>
    <row r="96" spans="2:10" s="62" customFormat="1">
      <c r="B96" s="104" t="s">
        <v>46</v>
      </c>
      <c r="C96" s="179" t="s">
        <v>77</v>
      </c>
      <c r="D96" s="179"/>
      <c r="E96" s="105"/>
      <c r="F96" s="106"/>
      <c r="G96" s="6"/>
      <c r="H96" s="107"/>
      <c r="J96" s="63"/>
    </row>
    <row r="97" spans="2:10" s="62" customFormat="1">
      <c r="B97" s="108" t="s">
        <v>78</v>
      </c>
      <c r="C97" s="178" t="s">
        <v>79</v>
      </c>
      <c r="D97" s="178"/>
      <c r="E97" s="178"/>
      <c r="F97" s="178"/>
      <c r="G97" s="7"/>
      <c r="H97" s="109"/>
    </row>
    <row r="98" spans="2:10" s="62" customFormat="1">
      <c r="B98" s="108" t="s">
        <v>154</v>
      </c>
      <c r="C98" s="178" t="s">
        <v>155</v>
      </c>
      <c r="D98" s="178"/>
      <c r="E98" s="178"/>
      <c r="F98" s="178"/>
      <c r="G98" s="7"/>
      <c r="H98" s="109"/>
      <c r="J98" s="63"/>
    </row>
    <row r="99" spans="2:10" s="62" customFormat="1" ht="48" customHeight="1">
      <c r="B99" s="110">
        <f>+COUNT($B$97:B98)+1</f>
        <v>1</v>
      </c>
      <c r="C99" s="111">
        <v>31132</v>
      </c>
      <c r="D99" s="112" t="s">
        <v>156</v>
      </c>
      <c r="E99" s="69" t="s">
        <v>25</v>
      </c>
      <c r="F99" s="69">
        <v>3000</v>
      </c>
      <c r="G99" s="9"/>
      <c r="H99" s="109">
        <f t="shared" ref="H99:H101" si="15">+$F99*G99</f>
        <v>0</v>
      </c>
      <c r="J99" s="63"/>
    </row>
    <row r="100" spans="2:10" s="62" customFormat="1" ht="48" customHeight="1">
      <c r="B100" s="110" t="s">
        <v>595</v>
      </c>
      <c r="C100" s="111">
        <v>31132</v>
      </c>
      <c r="D100" s="112" t="s">
        <v>663</v>
      </c>
      <c r="E100" s="69" t="s">
        <v>25</v>
      </c>
      <c r="F100" s="69">
        <v>300</v>
      </c>
      <c r="G100" s="9"/>
      <c r="H100" s="109">
        <f t="shared" ref="H100" si="16">+$F100*G100</f>
        <v>0</v>
      </c>
      <c r="J100" s="63"/>
    </row>
    <row r="101" spans="2:10" s="62" customFormat="1" ht="78.75">
      <c r="B101" s="110">
        <f>+COUNT($B$97:B100)+1</f>
        <v>2</v>
      </c>
      <c r="C101" s="111">
        <v>31132</v>
      </c>
      <c r="D101" s="112" t="s">
        <v>157</v>
      </c>
      <c r="E101" s="69" t="s">
        <v>25</v>
      </c>
      <c r="F101" s="69">
        <v>202</v>
      </c>
      <c r="G101" s="9"/>
      <c r="H101" s="109">
        <f t="shared" si="15"/>
        <v>0</v>
      </c>
      <c r="J101" s="63"/>
    </row>
    <row r="102" spans="2:10" s="62" customFormat="1">
      <c r="B102" s="108" t="s">
        <v>158</v>
      </c>
      <c r="C102" s="178" t="s">
        <v>159</v>
      </c>
      <c r="D102" s="178"/>
      <c r="E102" s="178"/>
      <c r="F102" s="178"/>
      <c r="G102" s="7"/>
      <c r="H102" s="109"/>
      <c r="J102" s="63"/>
    </row>
    <row r="103" spans="2:10" s="62" customFormat="1" ht="31.5">
      <c r="B103" s="110">
        <f>+COUNT($B$97:B102)+1</f>
        <v>3</v>
      </c>
      <c r="C103" s="111">
        <v>31585</v>
      </c>
      <c r="D103" s="112" t="s">
        <v>160</v>
      </c>
      <c r="E103" s="69" t="s">
        <v>24</v>
      </c>
      <c r="F103" s="69">
        <v>7320</v>
      </c>
      <c r="G103" s="9"/>
      <c r="H103" s="109">
        <f t="shared" ref="H103" si="17">+$F103*G103</f>
        <v>0</v>
      </c>
      <c r="J103" s="63"/>
    </row>
    <row r="104" spans="2:10" s="62" customFormat="1" ht="47.25">
      <c r="B104" s="110">
        <f>+COUNT($B$97:B103)+1</f>
        <v>4</v>
      </c>
      <c r="C104" s="111">
        <v>31585</v>
      </c>
      <c r="D104" s="112" t="s">
        <v>319</v>
      </c>
      <c r="E104" s="69" t="s">
        <v>24</v>
      </c>
      <c r="F104" s="69">
        <v>880</v>
      </c>
      <c r="G104" s="9"/>
      <c r="H104" s="109">
        <f t="shared" ref="H104" si="18">+$F104*G104</f>
        <v>0</v>
      </c>
      <c r="J104" s="63"/>
    </row>
    <row r="105" spans="2:10" s="62" customFormat="1">
      <c r="B105" s="108" t="s">
        <v>161</v>
      </c>
      <c r="C105" s="178" t="s">
        <v>162</v>
      </c>
      <c r="D105" s="178"/>
      <c r="E105" s="178"/>
      <c r="F105" s="178"/>
      <c r="G105" s="7"/>
      <c r="H105" s="109"/>
      <c r="J105" s="63"/>
    </row>
    <row r="106" spans="2:10" s="62" customFormat="1">
      <c r="B106" s="108" t="s">
        <v>163</v>
      </c>
      <c r="C106" s="178" t="s">
        <v>164</v>
      </c>
      <c r="D106" s="178"/>
      <c r="E106" s="178"/>
      <c r="F106" s="178"/>
      <c r="G106" s="7"/>
      <c r="H106" s="109"/>
      <c r="J106" s="63"/>
    </row>
    <row r="107" spans="2:10" s="62" customFormat="1" ht="47.25">
      <c r="B107" s="110">
        <f>+COUNT($B$97:B106)+1</f>
        <v>5</v>
      </c>
      <c r="C107" s="111">
        <v>32115</v>
      </c>
      <c r="D107" s="112" t="s">
        <v>320</v>
      </c>
      <c r="E107" s="69" t="s">
        <v>25</v>
      </c>
      <c r="F107" s="69">
        <v>600</v>
      </c>
      <c r="G107" s="9"/>
      <c r="H107" s="109">
        <f t="shared" ref="H107:H109" si="19">+$F107*G107</f>
        <v>0</v>
      </c>
      <c r="J107" s="63"/>
    </row>
    <row r="108" spans="2:10" s="62" customFormat="1">
      <c r="B108" s="108" t="s">
        <v>165</v>
      </c>
      <c r="C108" s="178" t="s">
        <v>170</v>
      </c>
      <c r="D108" s="178"/>
      <c r="E108" s="178"/>
      <c r="F108" s="178"/>
      <c r="G108" s="7"/>
      <c r="H108" s="109"/>
      <c r="J108" s="63"/>
    </row>
    <row r="109" spans="2:10" s="62" customFormat="1" ht="47.25">
      <c r="B109" s="110">
        <f>+COUNT($B$97:B108)+1</f>
        <v>6</v>
      </c>
      <c r="C109" s="111">
        <v>32247</v>
      </c>
      <c r="D109" s="112" t="s">
        <v>166</v>
      </c>
      <c r="E109" s="69" t="s">
        <v>24</v>
      </c>
      <c r="F109" s="69">
        <v>7320</v>
      </c>
      <c r="G109" s="9"/>
      <c r="H109" s="109">
        <f t="shared" si="19"/>
        <v>0</v>
      </c>
      <c r="J109" s="63"/>
    </row>
    <row r="110" spans="2:10" s="62" customFormat="1" ht="47.25">
      <c r="B110" s="110">
        <f>+COUNT($B$97:B109)+1</f>
        <v>7</v>
      </c>
      <c r="C110" s="111">
        <v>32247</v>
      </c>
      <c r="D110" s="112" t="s">
        <v>321</v>
      </c>
      <c r="E110" s="69" t="s">
        <v>24</v>
      </c>
      <c r="F110" s="69">
        <v>880</v>
      </c>
      <c r="G110" s="9"/>
      <c r="H110" s="109">
        <f t="shared" ref="H110:H113" si="20">+$F110*G110</f>
        <v>0</v>
      </c>
      <c r="J110" s="63"/>
    </row>
    <row r="111" spans="2:10" s="62" customFormat="1" ht="47.25">
      <c r="B111" s="110">
        <f>+COUNT($B$97:B110)+1</f>
        <v>8</v>
      </c>
      <c r="C111" s="111">
        <v>32247</v>
      </c>
      <c r="D111" s="112" t="s">
        <v>322</v>
      </c>
      <c r="E111" s="69" t="s">
        <v>24</v>
      </c>
      <c r="F111" s="69">
        <v>210</v>
      </c>
      <c r="G111" s="9"/>
      <c r="H111" s="109">
        <f t="shared" si="20"/>
        <v>0</v>
      </c>
      <c r="J111" s="63"/>
    </row>
    <row r="112" spans="2:10" s="62" customFormat="1" ht="47.25">
      <c r="B112" s="110">
        <f>+COUNT($B$97:B111)+1</f>
        <v>9</v>
      </c>
      <c r="C112" s="111">
        <v>32247</v>
      </c>
      <c r="D112" s="112" t="s">
        <v>167</v>
      </c>
      <c r="E112" s="69" t="s">
        <v>24</v>
      </c>
      <c r="F112" s="69">
        <v>200</v>
      </c>
      <c r="G112" s="9"/>
      <c r="H112" s="109">
        <f t="shared" si="20"/>
        <v>0</v>
      </c>
      <c r="J112" s="63"/>
    </row>
    <row r="113" spans="2:10" s="62" customFormat="1" ht="47.25">
      <c r="B113" s="110">
        <f>+COUNT($B$97:B112)+1</f>
        <v>10</v>
      </c>
      <c r="C113" s="111">
        <v>32247</v>
      </c>
      <c r="D113" s="112" t="s">
        <v>664</v>
      </c>
      <c r="E113" s="69" t="s">
        <v>24</v>
      </c>
      <c r="F113" s="69">
        <v>70</v>
      </c>
      <c r="G113" s="9"/>
      <c r="H113" s="109">
        <f t="shared" si="20"/>
        <v>0</v>
      </c>
      <c r="J113" s="63"/>
    </row>
    <row r="114" spans="2:10" s="62" customFormat="1" ht="47.25">
      <c r="B114" s="110" t="s">
        <v>666</v>
      </c>
      <c r="C114" s="111">
        <v>32247</v>
      </c>
      <c r="D114" s="112" t="s">
        <v>665</v>
      </c>
      <c r="E114" s="69" t="s">
        <v>24</v>
      </c>
      <c r="F114" s="69">
        <v>420</v>
      </c>
      <c r="G114" s="9"/>
      <c r="H114" s="109">
        <f t="shared" ref="H114" si="21">+$F114*G114</f>
        <v>0</v>
      </c>
      <c r="J114" s="63"/>
    </row>
    <row r="115" spans="2:10" s="62" customFormat="1">
      <c r="B115" s="108" t="s">
        <v>168</v>
      </c>
      <c r="C115" s="178" t="s">
        <v>169</v>
      </c>
      <c r="D115" s="178"/>
      <c r="E115" s="178"/>
      <c r="F115" s="178"/>
      <c r="G115" s="7"/>
      <c r="H115" s="109"/>
      <c r="J115" s="63"/>
    </row>
    <row r="116" spans="2:10" s="62" customFormat="1" ht="31.5">
      <c r="B116" s="110">
        <f>+COUNT($B$97:B115)+1</f>
        <v>11</v>
      </c>
      <c r="C116" s="111">
        <v>32496</v>
      </c>
      <c r="D116" s="112" t="s">
        <v>171</v>
      </c>
      <c r="E116" s="69" t="s">
        <v>24</v>
      </c>
      <c r="F116" s="69">
        <v>8200</v>
      </c>
      <c r="G116" s="9"/>
      <c r="H116" s="109">
        <f t="shared" ref="H116" si="22">+$F116*G116</f>
        <v>0</v>
      </c>
      <c r="J116" s="63"/>
    </row>
    <row r="117" spans="2:10" s="62" customFormat="1">
      <c r="B117" s="108" t="s">
        <v>323</v>
      </c>
      <c r="C117" s="178" t="s">
        <v>324</v>
      </c>
      <c r="D117" s="178"/>
      <c r="E117" s="178"/>
      <c r="F117" s="178"/>
      <c r="G117" s="7"/>
      <c r="H117" s="109"/>
      <c r="J117" s="63"/>
    </row>
    <row r="118" spans="2:10" s="62" customFormat="1" ht="94.5">
      <c r="B118" s="110">
        <f>+COUNT($B$97:B117)+1</f>
        <v>12</v>
      </c>
      <c r="C118" s="111">
        <v>32242</v>
      </c>
      <c r="D118" s="112" t="s">
        <v>325</v>
      </c>
      <c r="E118" s="69" t="s">
        <v>24</v>
      </c>
      <c r="F118" s="69">
        <v>17</v>
      </c>
      <c r="G118" s="9"/>
      <c r="H118" s="109">
        <f t="shared" ref="H118" si="23">+$F118*G118</f>
        <v>0</v>
      </c>
      <c r="J118" s="63"/>
    </row>
    <row r="119" spans="2:10" s="62" customFormat="1">
      <c r="B119" s="108" t="s">
        <v>81</v>
      </c>
      <c r="C119" s="178" t="s">
        <v>80</v>
      </c>
      <c r="D119" s="178"/>
      <c r="E119" s="178"/>
      <c r="F119" s="178"/>
      <c r="G119" s="7"/>
      <c r="H119" s="109"/>
      <c r="J119" s="63"/>
    </row>
    <row r="120" spans="2:10" s="62" customFormat="1">
      <c r="B120" s="108" t="s">
        <v>117</v>
      </c>
      <c r="C120" s="178" t="s">
        <v>172</v>
      </c>
      <c r="D120" s="178"/>
      <c r="E120" s="178"/>
      <c r="F120" s="178"/>
      <c r="G120" s="7"/>
      <c r="H120" s="109"/>
      <c r="J120" s="63"/>
    </row>
    <row r="121" spans="2:10" s="62" customFormat="1" ht="47.25">
      <c r="B121" s="110">
        <f>+COUNT($B$97:B120)+1</f>
        <v>13</v>
      </c>
      <c r="C121" s="111">
        <v>35214</v>
      </c>
      <c r="D121" s="112" t="s">
        <v>173</v>
      </c>
      <c r="E121" s="69" t="s">
        <v>54</v>
      </c>
      <c r="F121" s="69">
        <v>1031</v>
      </c>
      <c r="G121" s="9"/>
      <c r="H121" s="109">
        <f t="shared" ref="H121:H123" si="24">+$F121*G121</f>
        <v>0</v>
      </c>
      <c r="J121" s="63"/>
    </row>
    <row r="122" spans="2:10" s="62" customFormat="1" ht="15.75" customHeight="1">
      <c r="B122" s="108" t="s">
        <v>82</v>
      </c>
      <c r="C122" s="178" t="s">
        <v>83</v>
      </c>
      <c r="D122" s="178"/>
      <c r="E122" s="178"/>
      <c r="F122" s="178"/>
      <c r="G122" s="7"/>
      <c r="H122" s="109"/>
      <c r="J122" s="63"/>
    </row>
    <row r="123" spans="2:10" s="62" customFormat="1">
      <c r="B123" s="110">
        <f>+COUNT($B$97:B122)+1</f>
        <v>14</v>
      </c>
      <c r="C123" s="111">
        <v>36134</v>
      </c>
      <c r="D123" s="112" t="s">
        <v>174</v>
      </c>
      <c r="E123" s="69" t="s">
        <v>24</v>
      </c>
      <c r="F123" s="69">
        <v>2275</v>
      </c>
      <c r="G123" s="9"/>
      <c r="H123" s="109">
        <f t="shared" si="24"/>
        <v>0</v>
      </c>
      <c r="J123" s="63"/>
    </row>
    <row r="124" spans="2:10" s="62" customFormat="1" ht="15.75" customHeight="1">
      <c r="B124" s="117"/>
      <c r="C124" s="118"/>
      <c r="D124" s="119"/>
      <c r="E124" s="120"/>
      <c r="F124" s="121"/>
      <c r="G124" s="42"/>
      <c r="H124" s="122"/>
    </row>
    <row r="125" spans="2:10" s="62" customFormat="1" ht="16.5" thickBot="1">
      <c r="B125" s="123"/>
      <c r="C125" s="124"/>
      <c r="D125" s="124"/>
      <c r="E125" s="125"/>
      <c r="F125" s="125"/>
      <c r="G125" s="8" t="str">
        <f>C96&amp;" SKUPAJ:"</f>
        <v>VOZIŠČE KONSTRUKCIJE SKUPAJ:</v>
      </c>
      <c r="H125" s="126">
        <f>SUM(H$98:H$123)</f>
        <v>0</v>
      </c>
    </row>
    <row r="126" spans="2:10" s="62" customFormat="1">
      <c r="B126" s="128"/>
      <c r="C126" s="118"/>
      <c r="D126" s="129"/>
      <c r="E126" s="130"/>
      <c r="F126" s="121"/>
      <c r="G126" s="42"/>
      <c r="H126" s="122"/>
      <c r="J126" s="63"/>
    </row>
    <row r="127" spans="2:10" s="62" customFormat="1">
      <c r="B127" s="104" t="s">
        <v>50</v>
      </c>
      <c r="C127" s="179" t="s">
        <v>7</v>
      </c>
      <c r="D127" s="179"/>
      <c r="E127" s="105"/>
      <c r="F127" s="106"/>
      <c r="G127" s="6"/>
      <c r="H127" s="107"/>
      <c r="J127" s="63"/>
    </row>
    <row r="128" spans="2:10" s="62" customFormat="1" ht="15.75" customHeight="1">
      <c r="B128" s="108" t="s">
        <v>90</v>
      </c>
      <c r="C128" s="178" t="s">
        <v>112</v>
      </c>
      <c r="D128" s="178"/>
      <c r="E128" s="178"/>
      <c r="F128" s="178"/>
      <c r="G128" s="7"/>
      <c r="H128" s="109"/>
    </row>
    <row r="129" spans="2:10" s="62" customFormat="1" ht="47.25">
      <c r="B129" s="110">
        <f>+COUNT($B128:B$128)+1</f>
        <v>1</v>
      </c>
      <c r="C129" s="111">
        <v>41100</v>
      </c>
      <c r="D129" s="112" t="s">
        <v>326</v>
      </c>
      <c r="E129" s="69" t="s">
        <v>24</v>
      </c>
      <c r="F129" s="69">
        <v>90</v>
      </c>
      <c r="G129" s="9"/>
      <c r="H129" s="109">
        <f>+$F129*G129</f>
        <v>0</v>
      </c>
      <c r="J129" s="63"/>
    </row>
    <row r="130" spans="2:10" s="62" customFormat="1" ht="94.5">
      <c r="B130" s="110">
        <f>+COUNT($B$128:B129)+1</f>
        <v>2</v>
      </c>
      <c r="C130" s="111">
        <v>41335</v>
      </c>
      <c r="D130" s="112" t="s">
        <v>327</v>
      </c>
      <c r="E130" s="69" t="s">
        <v>24</v>
      </c>
      <c r="F130" s="69">
        <v>280</v>
      </c>
      <c r="G130" s="9"/>
      <c r="H130" s="109">
        <f t="shared" ref="H130:H131" si="25">+$F130*G130</f>
        <v>0</v>
      </c>
      <c r="J130" s="63"/>
    </row>
    <row r="131" spans="2:10" s="62" customFormat="1" ht="94.5">
      <c r="B131" s="110">
        <f>+COUNT($B$128:B130)+1</f>
        <v>3</v>
      </c>
      <c r="C131" s="111">
        <v>41336</v>
      </c>
      <c r="D131" s="112" t="s">
        <v>328</v>
      </c>
      <c r="E131" s="69" t="s">
        <v>24</v>
      </c>
      <c r="F131" s="69">
        <v>70</v>
      </c>
      <c r="G131" s="9"/>
      <c r="H131" s="109">
        <f t="shared" si="25"/>
        <v>0</v>
      </c>
      <c r="J131" s="63"/>
    </row>
    <row r="132" spans="2:10" s="62" customFormat="1" ht="15.75" customHeight="1">
      <c r="B132" s="117"/>
      <c r="C132" s="118"/>
      <c r="D132" s="119"/>
      <c r="E132" s="120"/>
      <c r="F132" s="121"/>
      <c r="G132" s="42"/>
      <c r="H132" s="122"/>
    </row>
    <row r="133" spans="2:10" s="62" customFormat="1" ht="16.5" thickBot="1">
      <c r="B133" s="123"/>
      <c r="C133" s="124"/>
      <c r="D133" s="124"/>
      <c r="E133" s="125"/>
      <c r="F133" s="125"/>
      <c r="G133" s="8" t="str">
        <f>C127&amp;" SKUPAJ:"</f>
        <v>ODVODNJAVANJE SKUPAJ:</v>
      </c>
      <c r="H133" s="126">
        <f>SUM(H$129:H$131)</f>
        <v>0</v>
      </c>
    </row>
    <row r="134" spans="2:10" s="62" customFormat="1">
      <c r="B134" s="128"/>
      <c r="C134" s="118"/>
      <c r="D134" s="129"/>
      <c r="E134" s="130"/>
      <c r="F134" s="121"/>
      <c r="G134" s="42"/>
      <c r="H134" s="122"/>
      <c r="J134" s="63"/>
    </row>
    <row r="136" spans="2:10" s="62" customFormat="1">
      <c r="B136" s="104" t="s">
        <v>66</v>
      </c>
      <c r="C136" s="179" t="s">
        <v>84</v>
      </c>
      <c r="D136" s="179"/>
      <c r="E136" s="105"/>
      <c r="F136" s="106"/>
      <c r="G136" s="6"/>
      <c r="H136" s="107"/>
      <c r="J136" s="63"/>
    </row>
    <row r="137" spans="2:10" s="62" customFormat="1">
      <c r="B137" s="108" t="s">
        <v>85</v>
      </c>
      <c r="C137" s="178" t="s">
        <v>94</v>
      </c>
      <c r="D137" s="178"/>
      <c r="E137" s="178"/>
      <c r="F137" s="178"/>
      <c r="G137" s="7"/>
      <c r="H137" s="109"/>
    </row>
    <row r="138" spans="2:10" s="62" customFormat="1" ht="31.5">
      <c r="B138" s="110">
        <f>+COUNT($B$137:B137)+1</f>
        <v>1</v>
      </c>
      <c r="C138" s="111">
        <v>61123</v>
      </c>
      <c r="D138" s="112" t="s">
        <v>175</v>
      </c>
      <c r="E138" s="69" t="s">
        <v>23</v>
      </c>
      <c r="F138" s="69">
        <v>23</v>
      </c>
      <c r="G138" s="9"/>
      <c r="H138" s="109">
        <f t="shared" ref="H138:H150" si="26">+$F138*G138</f>
        <v>0</v>
      </c>
      <c r="J138" s="63"/>
    </row>
    <row r="139" spans="2:10" s="62" customFormat="1" ht="47.25">
      <c r="B139" s="110">
        <f>+COUNT($B$137:B138)+1</f>
        <v>2</v>
      </c>
      <c r="C139" s="111">
        <v>61216</v>
      </c>
      <c r="D139" s="112" t="s">
        <v>329</v>
      </c>
      <c r="E139" s="69" t="s">
        <v>23</v>
      </c>
      <c r="F139" s="69">
        <v>4</v>
      </c>
      <c r="G139" s="9"/>
      <c r="H139" s="109">
        <f t="shared" ref="H139:H146" si="27">+$F139*G139</f>
        <v>0</v>
      </c>
      <c r="J139" s="63"/>
    </row>
    <row r="140" spans="2:10" s="62" customFormat="1" ht="63">
      <c r="B140" s="110">
        <f>+COUNT($B$137:B139)+1</f>
        <v>3</v>
      </c>
      <c r="C140" s="111" t="s">
        <v>176</v>
      </c>
      <c r="D140" s="112" t="s">
        <v>330</v>
      </c>
      <c r="E140" s="69" t="s">
        <v>23</v>
      </c>
      <c r="F140" s="69">
        <v>19</v>
      </c>
      <c r="G140" s="9"/>
      <c r="H140" s="109">
        <f t="shared" si="27"/>
        <v>0</v>
      </c>
      <c r="J140" s="63"/>
    </row>
    <row r="141" spans="2:10" s="62" customFormat="1" ht="47.25">
      <c r="B141" s="110">
        <f>+COUNT($B$137:B140)+1</f>
        <v>4</v>
      </c>
      <c r="C141" s="111" t="s">
        <v>331</v>
      </c>
      <c r="D141" s="112" t="s">
        <v>332</v>
      </c>
      <c r="E141" s="69" t="s">
        <v>23</v>
      </c>
      <c r="F141" s="69">
        <v>3</v>
      </c>
      <c r="G141" s="9"/>
      <c r="H141" s="109">
        <f t="shared" si="27"/>
        <v>0</v>
      </c>
      <c r="J141" s="63"/>
    </row>
    <row r="142" spans="2:10" s="62" customFormat="1" ht="47.25">
      <c r="B142" s="110">
        <f>+COUNT($B$137:B141)+1</f>
        <v>5</v>
      </c>
      <c r="C142" s="111" t="s">
        <v>177</v>
      </c>
      <c r="D142" s="112" t="s">
        <v>333</v>
      </c>
      <c r="E142" s="69" t="s">
        <v>23</v>
      </c>
      <c r="F142" s="69">
        <v>7</v>
      </c>
      <c r="G142" s="9"/>
      <c r="H142" s="109">
        <f t="shared" si="27"/>
        <v>0</v>
      </c>
      <c r="J142" s="63"/>
    </row>
    <row r="143" spans="2:10" s="62" customFormat="1" ht="47.25">
      <c r="B143" s="110">
        <f>+COUNT($B$137:B142)+1</f>
        <v>6</v>
      </c>
      <c r="C143" s="111" t="s">
        <v>177</v>
      </c>
      <c r="D143" s="112" t="s">
        <v>334</v>
      </c>
      <c r="E143" s="69" t="s">
        <v>23</v>
      </c>
      <c r="F143" s="69">
        <v>1</v>
      </c>
      <c r="G143" s="9"/>
      <c r="H143" s="109">
        <f t="shared" si="27"/>
        <v>0</v>
      </c>
      <c r="J143" s="63"/>
    </row>
    <row r="144" spans="2:10" s="62" customFormat="1" ht="47.25">
      <c r="B144" s="110">
        <f>+COUNT($B$137:B143)+1</f>
        <v>7</v>
      </c>
      <c r="C144" s="111" t="s">
        <v>177</v>
      </c>
      <c r="D144" s="112" t="s">
        <v>335</v>
      </c>
      <c r="E144" s="69" t="s">
        <v>23</v>
      </c>
      <c r="F144" s="69">
        <v>4</v>
      </c>
      <c r="G144" s="9"/>
      <c r="H144" s="109">
        <f t="shared" si="27"/>
        <v>0</v>
      </c>
      <c r="J144" s="63"/>
    </row>
    <row r="145" spans="2:10" s="62" customFormat="1" ht="47.25">
      <c r="B145" s="110">
        <f>+COUNT($B$137:B144)+1</f>
        <v>8</v>
      </c>
      <c r="C145" s="111" t="s">
        <v>177</v>
      </c>
      <c r="D145" s="112" t="s">
        <v>336</v>
      </c>
      <c r="E145" s="69" t="s">
        <v>23</v>
      </c>
      <c r="F145" s="69">
        <v>1</v>
      </c>
      <c r="G145" s="9"/>
      <c r="H145" s="109">
        <f t="shared" si="27"/>
        <v>0</v>
      </c>
      <c r="J145" s="63"/>
    </row>
    <row r="146" spans="2:10" s="62" customFormat="1" ht="63">
      <c r="B146" s="110">
        <f>+COUNT($B$137:B145)+1</f>
        <v>9</v>
      </c>
      <c r="C146" s="111" t="s">
        <v>177</v>
      </c>
      <c r="D146" s="112" t="s">
        <v>337</v>
      </c>
      <c r="E146" s="69" t="s">
        <v>23</v>
      </c>
      <c r="F146" s="69">
        <v>12</v>
      </c>
      <c r="G146" s="9"/>
      <c r="H146" s="109">
        <f t="shared" si="27"/>
        <v>0</v>
      </c>
      <c r="J146" s="63"/>
    </row>
    <row r="147" spans="2:10" s="62" customFormat="1" ht="47.25">
      <c r="B147" s="110" t="s">
        <v>667</v>
      </c>
      <c r="C147" s="111" t="s">
        <v>177</v>
      </c>
      <c r="D147" s="112" t="s">
        <v>668</v>
      </c>
      <c r="E147" s="69" t="s">
        <v>23</v>
      </c>
      <c r="F147" s="69">
        <v>4</v>
      </c>
      <c r="G147" s="9"/>
      <c r="H147" s="109">
        <f t="shared" ref="H147" si="28">+$F147*G147</f>
        <v>0</v>
      </c>
      <c r="J147" s="63"/>
    </row>
    <row r="148" spans="2:10" s="62" customFormat="1">
      <c r="B148" s="108" t="s">
        <v>86</v>
      </c>
      <c r="C148" s="178" t="s">
        <v>87</v>
      </c>
      <c r="D148" s="178"/>
      <c r="E148" s="178"/>
      <c r="F148" s="178"/>
      <c r="G148" s="7"/>
      <c r="H148" s="109"/>
      <c r="J148" s="63"/>
    </row>
    <row r="149" spans="2:10" s="62" customFormat="1" ht="78.75">
      <c r="B149" s="110">
        <f>+COUNT($B$137:B148)+1</f>
        <v>10</v>
      </c>
      <c r="C149" s="111" t="s">
        <v>178</v>
      </c>
      <c r="D149" s="112" t="s">
        <v>338</v>
      </c>
      <c r="E149" s="69" t="s">
        <v>54</v>
      </c>
      <c r="F149" s="69">
        <v>4500</v>
      </c>
      <c r="G149" s="9"/>
      <c r="H149" s="109">
        <f t="shared" ref="H149" si="29">+$F149*G149</f>
        <v>0</v>
      </c>
      <c r="J149" s="63"/>
    </row>
    <row r="150" spans="2:10" s="62" customFormat="1">
      <c r="B150" s="110">
        <f>+COUNT($B$137:B149)+1</f>
        <v>11</v>
      </c>
      <c r="C150" s="113" t="s">
        <v>179</v>
      </c>
      <c r="D150" s="114" t="s">
        <v>180</v>
      </c>
      <c r="E150" s="115" t="s">
        <v>54</v>
      </c>
      <c r="F150" s="115">
        <v>1000</v>
      </c>
      <c r="G150" s="9"/>
      <c r="H150" s="109">
        <f t="shared" si="26"/>
        <v>0</v>
      </c>
      <c r="J150" s="63"/>
    </row>
    <row r="151" spans="2:10" s="62" customFormat="1" ht="94.5">
      <c r="B151" s="110">
        <f>+COUNT($B$137:B150)+1</f>
        <v>12</v>
      </c>
      <c r="C151" s="113">
        <v>62163</v>
      </c>
      <c r="D151" s="114" t="s">
        <v>181</v>
      </c>
      <c r="E151" s="115" t="s">
        <v>24</v>
      </c>
      <c r="F151" s="115">
        <v>10</v>
      </c>
      <c r="G151" s="9"/>
      <c r="H151" s="109">
        <f t="shared" ref="H151:H155" si="30">+$F151*G151</f>
        <v>0</v>
      </c>
      <c r="J151" s="63"/>
    </row>
    <row r="152" spans="2:10" s="62" customFormat="1" ht="78.75">
      <c r="B152" s="110">
        <f>+COUNT($B$137:B151)+1</f>
        <v>13</v>
      </c>
      <c r="C152" s="113">
        <v>62166</v>
      </c>
      <c r="D152" s="114" t="s">
        <v>339</v>
      </c>
      <c r="E152" s="115" t="s">
        <v>24</v>
      </c>
      <c r="F152" s="115">
        <v>13</v>
      </c>
      <c r="G152" s="9"/>
      <c r="H152" s="109">
        <f t="shared" si="30"/>
        <v>0</v>
      </c>
      <c r="J152" s="63"/>
    </row>
    <row r="153" spans="2:10" s="62" customFormat="1" ht="78.75">
      <c r="B153" s="110">
        <f>+COUNT($B$137:B152)+1</f>
        <v>14</v>
      </c>
      <c r="C153" s="113">
        <v>62166</v>
      </c>
      <c r="D153" s="114" t="s">
        <v>340</v>
      </c>
      <c r="E153" s="115" t="s">
        <v>24</v>
      </c>
      <c r="F153" s="115">
        <v>100</v>
      </c>
      <c r="G153" s="9"/>
      <c r="H153" s="109">
        <f t="shared" si="30"/>
        <v>0</v>
      </c>
      <c r="J153" s="63"/>
    </row>
    <row r="154" spans="2:10" s="62" customFormat="1" ht="15.75" customHeight="1">
      <c r="B154" s="108" t="s">
        <v>92</v>
      </c>
      <c r="C154" s="178" t="s">
        <v>95</v>
      </c>
      <c r="D154" s="178"/>
      <c r="E154" s="178"/>
      <c r="F154" s="178"/>
      <c r="G154" s="7"/>
      <c r="H154" s="109"/>
      <c r="J154" s="63"/>
    </row>
    <row r="155" spans="2:10" s="62" customFormat="1" ht="110.25">
      <c r="B155" s="110">
        <f>+COUNT($B$137:B154)+1</f>
        <v>15</v>
      </c>
      <c r="C155" s="113">
        <v>63111</v>
      </c>
      <c r="D155" s="114" t="s">
        <v>182</v>
      </c>
      <c r="E155" s="115" t="s">
        <v>23</v>
      </c>
      <c r="F155" s="115">
        <v>45</v>
      </c>
      <c r="G155" s="9"/>
      <c r="H155" s="109">
        <f t="shared" si="30"/>
        <v>0</v>
      </c>
      <c r="J155" s="63"/>
    </row>
    <row r="156" spans="2:10" s="62" customFormat="1">
      <c r="B156" s="108" t="s">
        <v>669</v>
      </c>
      <c r="C156" s="178" t="s">
        <v>115</v>
      </c>
      <c r="D156" s="178"/>
      <c r="E156" s="178"/>
      <c r="F156" s="178"/>
      <c r="G156" s="7"/>
      <c r="H156" s="109"/>
      <c r="J156" s="63"/>
    </row>
    <row r="157" spans="2:10" s="62" customFormat="1" ht="47.25">
      <c r="B157" s="110">
        <f>+COUNT($B$137:B156)+1</f>
        <v>16</v>
      </c>
      <c r="C157" s="113">
        <v>6400</v>
      </c>
      <c r="D157" s="114" t="s">
        <v>183</v>
      </c>
      <c r="E157" s="115" t="s">
        <v>54</v>
      </c>
      <c r="F157" s="115">
        <v>1295</v>
      </c>
      <c r="G157" s="9"/>
      <c r="H157" s="109">
        <f t="shared" ref="H157" si="31">+$F157*G157</f>
        <v>0</v>
      </c>
      <c r="J157" s="63"/>
    </row>
    <row r="158" spans="2:10" s="62" customFormat="1" ht="47.25">
      <c r="B158" s="110">
        <f>+COUNT($B$137:B157)+1</f>
        <v>17</v>
      </c>
      <c r="C158" s="113">
        <v>6400</v>
      </c>
      <c r="D158" s="114" t="s">
        <v>670</v>
      </c>
      <c r="E158" s="115" t="s">
        <v>54</v>
      </c>
      <c r="F158" s="115">
        <v>30</v>
      </c>
      <c r="G158" s="9"/>
      <c r="H158" s="109">
        <f t="shared" ref="H158" si="32">+$F158*G158</f>
        <v>0</v>
      </c>
      <c r="J158" s="63"/>
    </row>
    <row r="159" spans="2:10" s="62" customFormat="1" ht="15.75" customHeight="1">
      <c r="B159" s="117"/>
      <c r="C159" s="118"/>
      <c r="D159" s="119"/>
      <c r="E159" s="120"/>
      <c r="F159" s="121"/>
      <c r="G159" s="42"/>
      <c r="H159" s="122"/>
    </row>
    <row r="160" spans="2:10" s="62" customFormat="1" ht="16.5" thickBot="1">
      <c r="B160" s="123"/>
      <c r="C160" s="124"/>
      <c r="D160" s="124"/>
      <c r="E160" s="125"/>
      <c r="F160" s="125"/>
      <c r="G160" s="8" t="str">
        <f>C136&amp;" SKUPAJ:"</f>
        <v>OPREMA CEST SKUPAJ:</v>
      </c>
      <c r="H160" s="126">
        <f>SUM(H$138:H$158)</f>
        <v>0</v>
      </c>
    </row>
    <row r="162" spans="2:10" s="62" customFormat="1">
      <c r="B162" s="104" t="s">
        <v>67</v>
      </c>
      <c r="C162" s="179" t="s">
        <v>8</v>
      </c>
      <c r="D162" s="179"/>
      <c r="E162" s="105"/>
      <c r="F162" s="106"/>
      <c r="G162" s="6"/>
      <c r="H162" s="107"/>
      <c r="J162" s="63"/>
    </row>
    <row r="163" spans="2:10" s="62" customFormat="1">
      <c r="B163" s="108" t="s">
        <v>88</v>
      </c>
      <c r="C163" s="178" t="s">
        <v>120</v>
      </c>
      <c r="D163" s="178"/>
      <c r="E163" s="178"/>
      <c r="F163" s="178"/>
      <c r="G163" s="7"/>
      <c r="H163" s="109"/>
    </row>
    <row r="164" spans="2:10" s="62" customFormat="1">
      <c r="B164" s="110">
        <f>+COUNT($B$163:B163)+1</f>
        <v>1</v>
      </c>
      <c r="C164" s="111">
        <v>79311</v>
      </c>
      <c r="D164" s="112" t="s">
        <v>68</v>
      </c>
      <c r="E164" s="69" t="s">
        <v>69</v>
      </c>
      <c r="F164" s="69">
        <v>210</v>
      </c>
      <c r="G164" s="9"/>
      <c r="H164" s="109">
        <f t="shared" ref="H164:H167" si="33">+$F164*G164</f>
        <v>0</v>
      </c>
      <c r="J164" s="63"/>
    </row>
    <row r="165" spans="2:10" s="62" customFormat="1">
      <c r="B165" s="110">
        <f>+COUNT($B$163:B164)+1</f>
        <v>2</v>
      </c>
      <c r="C165" s="111">
        <v>79351</v>
      </c>
      <c r="D165" s="112" t="s">
        <v>91</v>
      </c>
      <c r="E165" s="69" t="s">
        <v>69</v>
      </c>
      <c r="F165" s="69">
        <v>160</v>
      </c>
      <c r="G165" s="9"/>
      <c r="H165" s="109">
        <f t="shared" si="33"/>
        <v>0</v>
      </c>
      <c r="J165" s="63"/>
    </row>
    <row r="166" spans="2:10" s="62" customFormat="1">
      <c r="B166" s="110">
        <f>+COUNT($B$163:B165)+1</f>
        <v>3</v>
      </c>
      <c r="C166" s="111">
        <v>79514</v>
      </c>
      <c r="D166" s="112" t="s">
        <v>592</v>
      </c>
      <c r="E166" s="69" t="s">
        <v>23</v>
      </c>
      <c r="F166" s="69">
        <v>1</v>
      </c>
      <c r="G166" s="9"/>
      <c r="H166" s="109">
        <f t="shared" si="33"/>
        <v>0</v>
      </c>
      <c r="J166" s="63"/>
    </row>
    <row r="167" spans="2:10" s="62" customFormat="1" ht="31.5">
      <c r="B167" s="110">
        <f>+COUNT($B$163:B166)+1</f>
        <v>4</v>
      </c>
      <c r="C167" s="111">
        <v>79600</v>
      </c>
      <c r="D167" s="112" t="s">
        <v>184</v>
      </c>
      <c r="E167" s="69" t="s">
        <v>23</v>
      </c>
      <c r="F167" s="69">
        <v>1</v>
      </c>
      <c r="G167" s="9"/>
      <c r="H167" s="109">
        <f t="shared" si="33"/>
        <v>0</v>
      </c>
      <c r="J167" s="63"/>
    </row>
    <row r="168" spans="2:10" s="62" customFormat="1" ht="15.75" customHeight="1">
      <c r="B168" s="117"/>
      <c r="C168" s="118"/>
      <c r="D168" s="119"/>
      <c r="E168" s="120"/>
      <c r="F168" s="121"/>
      <c r="G168" s="42"/>
      <c r="H168" s="122"/>
    </row>
    <row r="169" spans="2:10" s="62" customFormat="1" ht="16.5" thickBot="1">
      <c r="B169" s="123"/>
      <c r="C169" s="124"/>
      <c r="D169" s="124"/>
      <c r="E169" s="125"/>
      <c r="F169" s="125"/>
      <c r="G169" s="8" t="str">
        <f>C162&amp;" SKUPAJ:"</f>
        <v>TUJE STORITVE SKUPAJ:</v>
      </c>
      <c r="H169" s="126">
        <f>SUM(H$164:H$167)</f>
        <v>0</v>
      </c>
    </row>
  </sheetData>
  <sheetProtection algorithmName="SHA-512" hashValue="omEW9sVNFceaXtTeVPGaSRWiqoCnLi0kt2MK7UwAw7Oay9GJbEgJw0vHUIL2vTrXiwStmALjZYvDNLAau90HYA==" saltValue="wDE6T4Ct3bPYrBQZ/n4/+g==" spinCount="100000" sheet="1" objects="1" scenarios="1"/>
  <mergeCells count="39">
    <mergeCell ref="C122:F122"/>
    <mergeCell ref="C127:D127"/>
    <mergeCell ref="C128:F128"/>
    <mergeCell ref="C117:F117"/>
    <mergeCell ref="C115:F115"/>
    <mergeCell ref="C119:F119"/>
    <mergeCell ref="C120:F120"/>
    <mergeCell ref="C98:F98"/>
    <mergeCell ref="C102:F102"/>
    <mergeCell ref="C105:F105"/>
    <mergeCell ref="C106:F106"/>
    <mergeCell ref="C108:F108"/>
    <mergeCell ref="B22:F22"/>
    <mergeCell ref="C47:F47"/>
    <mergeCell ref="C79:F79"/>
    <mergeCell ref="C64:F64"/>
    <mergeCell ref="C76:F76"/>
    <mergeCell ref="C97:F97"/>
    <mergeCell ref="C24:D24"/>
    <mergeCell ref="C25:F25"/>
    <mergeCell ref="C61:F61"/>
    <mergeCell ref="C70:D70"/>
    <mergeCell ref="C71:F71"/>
    <mergeCell ref="C81:F81"/>
    <mergeCell ref="C96:D96"/>
    <mergeCell ref="C85:F85"/>
    <mergeCell ref="C91:F91"/>
    <mergeCell ref="C30:F30"/>
    <mergeCell ref="C31:F31"/>
    <mergeCell ref="C40:F40"/>
    <mergeCell ref="C55:F55"/>
    <mergeCell ref="C62:F62"/>
    <mergeCell ref="C148:F148"/>
    <mergeCell ref="C154:F154"/>
    <mergeCell ref="C156:F156"/>
    <mergeCell ref="C163:F163"/>
    <mergeCell ref="C136:D136"/>
    <mergeCell ref="C137:F137"/>
    <mergeCell ref="C162:D162"/>
  </mergeCells>
  <pageMargins left="0.70866141732283472" right="0.70866141732283472" top="0.74803149606299213" bottom="0.74803149606299213" header="0.31496062992125984" footer="0.31496062992125984"/>
  <pageSetup paperSize="9" scale="68" orientation="portrait" r:id="rId1"/>
  <headerFooter>
    <oddHeader>&amp;C&amp;"-,Ležeče"Prestavitev R2-402/1426 Solkan-Gonjače
(mimo naselja Kojsko) – 2.Faza - 2.etapa (3)&amp;R&amp;"-,Ležeče"RAZPIS 2021</oddHeader>
    <oddFooter>Stran &amp;P od &amp;N</oddFooter>
  </headerFooter>
  <rowBreaks count="4" manualBreakCount="4">
    <brk id="39" min="1" max="7" man="1"/>
    <brk id="60" min="1" max="7" man="1"/>
    <brk id="94" min="1" max="7" man="1"/>
    <brk id="126" min="1" max="7" man="1"/>
  </rowBreaks>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06930-5481-4EFF-8D64-F0B65CF6C581}">
  <sheetPr>
    <tabColor theme="0"/>
  </sheetPr>
  <dimension ref="B1:K95"/>
  <sheetViews>
    <sheetView view="pageBreakPreview" topLeftCell="A89" zoomScaleNormal="100" zoomScaleSheetLayoutView="100" workbookViewId="0">
      <selection activeCell="H95" sqref="H95"/>
    </sheetView>
  </sheetViews>
  <sheetFormatPr defaultColWidth="9.140625" defaultRowHeight="15.75"/>
  <cols>
    <col min="1" max="1" width="9.140625" style="63"/>
    <col min="2" max="3" width="10.7109375" style="65" customWidth="1"/>
    <col min="4" max="4" width="47.7109375" style="142" customWidth="1"/>
    <col min="5" max="5" width="14.7109375" style="60" customWidth="1"/>
    <col min="6" max="6" width="12.7109375" style="60" customWidth="1"/>
    <col min="7" max="7" width="15.7109375" style="1" customWidth="1"/>
    <col min="8" max="8" width="15.7109375" style="61" customWidth="1"/>
    <col min="9" max="9" width="11.5703125" style="62" bestFit="1" customWidth="1"/>
    <col min="10" max="10" width="10.140625" style="63" bestFit="1" customWidth="1"/>
    <col min="11" max="16384" width="9.140625" style="63"/>
  </cols>
  <sheetData>
    <row r="1" spans="2:10">
      <c r="B1" s="58" t="s">
        <v>55</v>
      </c>
      <c r="C1" s="59" t="str">
        <f ca="1">MID(CELL("filename",A1),FIND("]",CELL("filename",A1))+1,255)</f>
        <v>PLAZ</v>
      </c>
    </row>
    <row r="3" spans="2:10">
      <c r="B3" s="64" t="s">
        <v>14</v>
      </c>
    </row>
    <row r="4" spans="2:10">
      <c r="B4" s="66" t="str">
        <f ca="1">"REKAPITULACIJA "&amp;C1</f>
        <v>REKAPITULACIJA PLAZ</v>
      </c>
      <c r="C4" s="67"/>
      <c r="D4" s="67"/>
      <c r="E4" s="68"/>
      <c r="F4" s="68"/>
      <c r="G4" s="2"/>
      <c r="H4" s="69"/>
      <c r="I4" s="70"/>
    </row>
    <row r="5" spans="2:10">
      <c r="B5" s="71"/>
      <c r="C5" s="72"/>
      <c r="D5" s="73"/>
      <c r="H5" s="74"/>
      <c r="I5" s="75"/>
      <c r="J5" s="76"/>
    </row>
    <row r="6" spans="2:10">
      <c r="B6" s="77" t="s">
        <v>48</v>
      </c>
      <c r="D6" s="78" t="str">
        <f>VLOOKUP(B6,$B$18:$H$9853,2,FALSE)</f>
        <v>PREDDELA</v>
      </c>
      <c r="E6" s="79"/>
      <c r="F6" s="61"/>
      <c r="H6" s="80">
        <f>VLOOKUP($D6&amp;" SKUPAJ:",$G$18:H$9999,2,FALSE)</f>
        <v>0</v>
      </c>
      <c r="I6" s="81"/>
      <c r="J6" s="82"/>
    </row>
    <row r="7" spans="2:10">
      <c r="B7" s="77"/>
      <c r="D7" s="78"/>
      <c r="E7" s="79"/>
      <c r="F7" s="61"/>
      <c r="H7" s="80"/>
      <c r="I7" s="83"/>
      <c r="J7" s="84"/>
    </row>
    <row r="8" spans="2:10">
      <c r="B8" s="77" t="s">
        <v>49</v>
      </c>
      <c r="D8" s="78" t="str">
        <f>VLOOKUP(B8,$B$18:$H$9853,2,FALSE)</f>
        <v>ZEMELJSKA DELA</v>
      </c>
      <c r="E8" s="79"/>
      <c r="F8" s="61"/>
      <c r="H8" s="80">
        <f>VLOOKUP($D8&amp;" SKUPAJ:",$G$18:H$9999,2,FALSE)</f>
        <v>0</v>
      </c>
      <c r="I8" s="85"/>
      <c r="J8" s="86"/>
    </row>
    <row r="9" spans="2:10">
      <c r="B9" s="77"/>
      <c r="D9" s="78"/>
      <c r="E9" s="79"/>
      <c r="F9" s="61"/>
      <c r="H9" s="80"/>
      <c r="I9" s="70"/>
    </row>
    <row r="10" spans="2:10">
      <c r="B10" s="77" t="s">
        <v>46</v>
      </c>
      <c r="D10" s="78" t="str">
        <f>VLOOKUP(B10,$B$18:$H$9853,2,FALSE)</f>
        <v>ODVODNJAVANJE</v>
      </c>
      <c r="E10" s="79"/>
      <c r="F10" s="61"/>
      <c r="H10" s="80">
        <f>VLOOKUP($D10&amp;" SKUPAJ:",$G$18:H$9999,2,FALSE)</f>
        <v>0</v>
      </c>
    </row>
    <row r="11" spans="2:10">
      <c r="B11" s="77"/>
      <c r="D11" s="78"/>
      <c r="E11" s="79"/>
      <c r="F11" s="61"/>
      <c r="H11" s="80"/>
    </row>
    <row r="12" spans="2:10">
      <c r="B12" s="77" t="s">
        <v>50</v>
      </c>
      <c r="D12" s="78" t="str">
        <f>VLOOKUP(B12,$B$18:$H$9853,2,FALSE)</f>
        <v>GRADBENA IN OBRTNIŠKA DELA</v>
      </c>
      <c r="E12" s="79"/>
      <c r="F12" s="61"/>
      <c r="H12" s="80">
        <f>VLOOKUP($D12&amp;" SKUPAJ:",$G$18:H$9999,2,FALSE)</f>
        <v>0</v>
      </c>
    </row>
    <row r="13" spans="2:10">
      <c r="B13" s="77"/>
      <c r="D13" s="78"/>
      <c r="E13" s="79"/>
      <c r="F13" s="61"/>
      <c r="H13" s="80"/>
    </row>
    <row r="14" spans="2:10">
      <c r="B14" s="77" t="s">
        <v>67</v>
      </c>
      <c r="D14" s="78" t="str">
        <f>VLOOKUP(B14,$B$18:$H$9853,2,FALSE)</f>
        <v>TUJE STORITVE</v>
      </c>
      <c r="E14" s="79"/>
      <c r="F14" s="61"/>
      <c r="H14" s="80">
        <f>VLOOKUP($D14&amp;" SKUPAJ:",$G$18:H$9999,2,FALSE)</f>
        <v>0</v>
      </c>
      <c r="I14" s="85"/>
      <c r="J14" s="86"/>
    </row>
    <row r="15" spans="2:10" s="62" customFormat="1" ht="16.5" thickBot="1">
      <c r="B15" s="87"/>
      <c r="C15" s="88"/>
      <c r="D15" s="89"/>
      <c r="E15" s="90"/>
      <c r="F15" s="91"/>
      <c r="G15" s="3"/>
      <c r="H15" s="92"/>
    </row>
    <row r="16" spans="2:10" s="62" customFormat="1" ht="16.5" thickTop="1">
      <c r="B16" s="93"/>
      <c r="C16" s="94"/>
      <c r="D16" s="95"/>
      <c r="E16" s="96"/>
      <c r="F16" s="97"/>
      <c r="G16" s="4" t="str">
        <f ca="1">"SKUPAJ "&amp;C1&amp;" (BREZ DDV):"</f>
        <v>SKUPAJ PLAZ (BREZ DDV):</v>
      </c>
      <c r="H16" s="98">
        <f>SUM(H6:H14)</f>
        <v>0</v>
      </c>
    </row>
    <row r="18" spans="2:11" s="62" customFormat="1" ht="16.5" thickBot="1">
      <c r="B18" s="99" t="s">
        <v>0</v>
      </c>
      <c r="C18" s="100" t="s">
        <v>1</v>
      </c>
      <c r="D18" s="101" t="s">
        <v>2</v>
      </c>
      <c r="E18" s="102" t="s">
        <v>3</v>
      </c>
      <c r="F18" s="102" t="s">
        <v>4</v>
      </c>
      <c r="G18" s="5" t="s">
        <v>5</v>
      </c>
      <c r="H18" s="102" t="s">
        <v>6</v>
      </c>
    </row>
    <row r="20" spans="2:11">
      <c r="B20" s="103"/>
      <c r="C20" s="103"/>
      <c r="D20" s="103"/>
      <c r="E20" s="103"/>
      <c r="F20" s="103"/>
      <c r="G20" s="53"/>
      <c r="H20" s="103"/>
    </row>
    <row r="22" spans="2:11" s="62" customFormat="1">
      <c r="B22" s="104" t="s">
        <v>48</v>
      </c>
      <c r="C22" s="179" t="s">
        <v>89</v>
      </c>
      <c r="D22" s="179"/>
      <c r="E22" s="105"/>
      <c r="F22" s="106"/>
      <c r="G22" s="6"/>
      <c r="H22" s="107"/>
    </row>
    <row r="23" spans="2:11" s="62" customFormat="1">
      <c r="B23" s="108"/>
      <c r="C23" s="178" t="s">
        <v>341</v>
      </c>
      <c r="D23" s="178"/>
      <c r="E23" s="178"/>
      <c r="F23" s="178"/>
      <c r="G23" s="7"/>
      <c r="H23" s="109"/>
    </row>
    <row r="24" spans="2:11" s="62" customFormat="1" ht="31.5">
      <c r="B24" s="110">
        <f>+COUNT($B$23:B23)+1</f>
        <v>1</v>
      </c>
      <c r="C24" s="111">
        <v>12121</v>
      </c>
      <c r="D24" s="112" t="s">
        <v>342</v>
      </c>
      <c r="E24" s="69" t="s">
        <v>24</v>
      </c>
      <c r="F24" s="69">
        <v>750</v>
      </c>
      <c r="G24" s="9"/>
      <c r="H24" s="109">
        <f>+$F24*G24</f>
        <v>0</v>
      </c>
      <c r="K24" s="60"/>
    </row>
    <row r="25" spans="2:11" s="62" customFormat="1" ht="47.25">
      <c r="B25" s="110">
        <f>+COUNT($B$23:B24)+1</f>
        <v>2</v>
      </c>
      <c r="C25" s="111">
        <v>12141</v>
      </c>
      <c r="D25" s="112" t="s">
        <v>560</v>
      </c>
      <c r="E25" s="69" t="s">
        <v>23</v>
      </c>
      <c r="F25" s="69">
        <v>15</v>
      </c>
      <c r="G25" s="9"/>
      <c r="H25" s="109">
        <f t="shared" ref="H25:H27" si="0">+$F25*G25</f>
        <v>0</v>
      </c>
      <c r="K25" s="60"/>
    </row>
    <row r="26" spans="2:11" s="62" customFormat="1">
      <c r="B26" s="108"/>
      <c r="C26" s="178" t="s">
        <v>343</v>
      </c>
      <c r="D26" s="178"/>
      <c r="E26" s="178"/>
      <c r="F26" s="178"/>
      <c r="G26" s="7"/>
      <c r="H26" s="109"/>
      <c r="K26" s="60"/>
    </row>
    <row r="27" spans="2:11" s="62" customFormat="1" ht="36.75" customHeight="1">
      <c r="B27" s="110">
        <f>+COUNT($B$23:B26)+1</f>
        <v>3</v>
      </c>
      <c r="C27" s="111">
        <v>111652</v>
      </c>
      <c r="D27" s="112" t="s">
        <v>344</v>
      </c>
      <c r="E27" s="69" t="s">
        <v>23</v>
      </c>
      <c r="F27" s="69">
        <v>5</v>
      </c>
      <c r="G27" s="9"/>
      <c r="H27" s="109">
        <f t="shared" si="0"/>
        <v>0</v>
      </c>
      <c r="K27" s="60"/>
    </row>
    <row r="28" spans="2:11" s="62" customFormat="1">
      <c r="B28" s="110">
        <f>+COUNT($B$23:B27)+1</f>
        <v>4</v>
      </c>
      <c r="C28" s="111">
        <v>111653</v>
      </c>
      <c r="D28" s="112" t="s">
        <v>345</v>
      </c>
      <c r="E28" s="69" t="s">
        <v>51</v>
      </c>
      <c r="F28" s="69">
        <v>70</v>
      </c>
      <c r="G28" s="9"/>
      <c r="H28" s="109">
        <f t="shared" ref="H28:H31" si="1">+$F28*G28</f>
        <v>0</v>
      </c>
      <c r="K28" s="60"/>
    </row>
    <row r="29" spans="2:11" s="62" customFormat="1" ht="31.5">
      <c r="B29" s="110">
        <f>+COUNT($B$23:B28)+1</f>
        <v>5</v>
      </c>
      <c r="C29" s="111">
        <v>111654</v>
      </c>
      <c r="D29" s="112" t="s">
        <v>346</v>
      </c>
      <c r="E29" s="69" t="s">
        <v>51</v>
      </c>
      <c r="F29" s="69">
        <v>70</v>
      </c>
      <c r="G29" s="9"/>
      <c r="H29" s="109">
        <f t="shared" si="1"/>
        <v>0</v>
      </c>
      <c r="K29" s="60"/>
    </row>
    <row r="30" spans="2:11" s="62" customFormat="1">
      <c r="B30" s="108"/>
      <c r="C30" s="178" t="s">
        <v>348</v>
      </c>
      <c r="D30" s="178"/>
      <c r="E30" s="178"/>
      <c r="F30" s="178"/>
      <c r="G30" s="7"/>
      <c r="H30" s="109"/>
      <c r="K30" s="60"/>
    </row>
    <row r="31" spans="2:11" s="62" customFormat="1" ht="31.5">
      <c r="B31" s="110">
        <f>+COUNT($B$23:B30)+1</f>
        <v>6</v>
      </c>
      <c r="C31" s="111">
        <v>13311</v>
      </c>
      <c r="D31" s="112" t="s">
        <v>313</v>
      </c>
      <c r="E31" s="69" t="s">
        <v>23</v>
      </c>
      <c r="F31" s="69">
        <v>1</v>
      </c>
      <c r="G31" s="9"/>
      <c r="H31" s="109">
        <f t="shared" si="1"/>
        <v>0</v>
      </c>
      <c r="K31" s="60"/>
    </row>
    <row r="32" spans="2:11" s="62" customFormat="1">
      <c r="B32" s="108"/>
      <c r="C32" s="178" t="s">
        <v>349</v>
      </c>
      <c r="D32" s="178"/>
      <c r="E32" s="178"/>
      <c r="F32" s="178"/>
      <c r="G32" s="7"/>
      <c r="H32" s="109"/>
      <c r="K32" s="60"/>
    </row>
    <row r="33" spans="2:11" s="62" customFormat="1">
      <c r="B33" s="110">
        <f>+COUNT($B$23:B32)+1</f>
        <v>7</v>
      </c>
      <c r="C33" s="116">
        <v>180101</v>
      </c>
      <c r="D33" s="112" t="s">
        <v>350</v>
      </c>
      <c r="E33" s="69" t="s">
        <v>23</v>
      </c>
      <c r="F33" s="69">
        <v>1</v>
      </c>
      <c r="G33" s="9"/>
      <c r="H33" s="109">
        <f t="shared" ref="H33" si="2">+$F33*G33</f>
        <v>0</v>
      </c>
      <c r="K33" s="60"/>
    </row>
    <row r="34" spans="2:11" s="62" customFormat="1" ht="15.75" customHeight="1">
      <c r="B34" s="117"/>
      <c r="C34" s="118"/>
      <c r="D34" s="119"/>
      <c r="E34" s="120"/>
      <c r="F34" s="121"/>
      <c r="G34" s="42"/>
      <c r="H34" s="122"/>
    </row>
    <row r="35" spans="2:11" s="62" customFormat="1">
      <c r="B35" s="123"/>
      <c r="C35" s="124"/>
      <c r="D35" s="124"/>
      <c r="E35" s="125"/>
      <c r="F35" s="125"/>
      <c r="G35" s="8" t="str">
        <f>C22&amp;" SKUPAJ:"</f>
        <v>PREDDELA SKUPAJ:</v>
      </c>
      <c r="H35" s="126">
        <f>SUM(H$24:H$33)</f>
        <v>0</v>
      </c>
    </row>
    <row r="36" spans="2:11" s="62" customFormat="1">
      <c r="B36" s="117"/>
      <c r="C36" s="118"/>
      <c r="D36" s="119"/>
      <c r="E36" s="120"/>
      <c r="F36" s="121"/>
      <c r="G36" s="42"/>
      <c r="H36" s="122"/>
    </row>
    <row r="37" spans="2:11" s="62" customFormat="1">
      <c r="B37" s="104" t="s">
        <v>49</v>
      </c>
      <c r="C37" s="179" t="s">
        <v>137</v>
      </c>
      <c r="D37" s="179"/>
      <c r="E37" s="105"/>
      <c r="F37" s="106"/>
      <c r="G37" s="6"/>
      <c r="H37" s="107"/>
    </row>
    <row r="38" spans="2:11" s="62" customFormat="1">
      <c r="B38" s="108"/>
      <c r="C38" s="178" t="s">
        <v>351</v>
      </c>
      <c r="D38" s="178"/>
      <c r="E38" s="178"/>
      <c r="F38" s="178"/>
      <c r="G38" s="7"/>
      <c r="H38" s="109"/>
    </row>
    <row r="39" spans="2:11" s="62" customFormat="1">
      <c r="B39" s="108"/>
      <c r="C39" s="178" t="s">
        <v>352</v>
      </c>
      <c r="D39" s="178"/>
      <c r="E39" s="178"/>
      <c r="F39" s="178"/>
      <c r="G39" s="7"/>
      <c r="H39" s="109"/>
    </row>
    <row r="40" spans="2:11" s="62" customFormat="1" ht="31.5">
      <c r="B40" s="110">
        <f>+COUNT($B$38:B39)+1</f>
        <v>1</v>
      </c>
      <c r="C40" s="111">
        <v>21626</v>
      </c>
      <c r="D40" s="112" t="s">
        <v>353</v>
      </c>
      <c r="E40" s="69" t="s">
        <v>25</v>
      </c>
      <c r="F40" s="69">
        <v>790</v>
      </c>
      <c r="G40" s="9"/>
      <c r="H40" s="109">
        <f t="shared" ref="H40" si="3">+$F40*G40</f>
        <v>0</v>
      </c>
    </row>
    <row r="41" spans="2:11" s="62" customFormat="1" ht="31.5">
      <c r="B41" s="110">
        <f>+COUNT($B$38:B40)+1</f>
        <v>2</v>
      </c>
      <c r="C41" s="111">
        <v>21626</v>
      </c>
      <c r="D41" s="112" t="s">
        <v>354</v>
      </c>
      <c r="E41" s="69" t="s">
        <v>25</v>
      </c>
      <c r="F41" s="69">
        <v>25</v>
      </c>
      <c r="G41" s="9"/>
      <c r="H41" s="109">
        <f t="shared" ref="H41:H50" si="4">+$F41*G41</f>
        <v>0</v>
      </c>
    </row>
    <row r="42" spans="2:11" s="62" customFormat="1" ht="31.5">
      <c r="B42" s="110">
        <f>+COUNT($B$38:B41)+1</f>
        <v>3</v>
      </c>
      <c r="C42" s="111">
        <v>21626</v>
      </c>
      <c r="D42" s="112" t="s">
        <v>355</v>
      </c>
      <c r="E42" s="69" t="s">
        <v>25</v>
      </c>
      <c r="F42" s="69">
        <v>12</v>
      </c>
      <c r="G42" s="9"/>
      <c r="H42" s="109">
        <f t="shared" si="4"/>
        <v>0</v>
      </c>
    </row>
    <row r="43" spans="2:11" s="62" customFormat="1" ht="31.5">
      <c r="B43" s="110">
        <f>+COUNT($B$38:B42)+1</f>
        <v>4</v>
      </c>
      <c r="C43" s="111">
        <v>2211000</v>
      </c>
      <c r="D43" s="112" t="s">
        <v>356</v>
      </c>
      <c r="E43" s="69" t="s">
        <v>25</v>
      </c>
      <c r="F43" s="69">
        <v>13</v>
      </c>
      <c r="G43" s="9"/>
      <c r="H43" s="109">
        <f t="shared" si="4"/>
        <v>0</v>
      </c>
    </row>
    <row r="44" spans="2:11" s="62" customFormat="1" ht="31.5">
      <c r="B44" s="110">
        <f>+COUNT($B$38:B43)+1</f>
        <v>5</v>
      </c>
      <c r="C44" s="111">
        <v>24611</v>
      </c>
      <c r="D44" s="112" t="s">
        <v>357</v>
      </c>
      <c r="E44" s="69" t="s">
        <v>24</v>
      </c>
      <c r="F44" s="69">
        <v>120</v>
      </c>
      <c r="G44" s="9"/>
      <c r="H44" s="109">
        <f t="shared" si="4"/>
        <v>0</v>
      </c>
    </row>
    <row r="45" spans="2:11" s="62" customFormat="1">
      <c r="B45" s="108"/>
      <c r="C45" s="178" t="s">
        <v>358</v>
      </c>
      <c r="D45" s="178"/>
      <c r="E45" s="178"/>
      <c r="F45" s="178"/>
      <c r="G45" s="7"/>
      <c r="H45" s="109"/>
    </row>
    <row r="46" spans="2:11" s="62" customFormat="1" ht="31.5">
      <c r="B46" s="110">
        <f>+COUNT($B$38:B45)+1</f>
        <v>6</v>
      </c>
      <c r="C46" s="111">
        <v>23431</v>
      </c>
      <c r="D46" s="112" t="s">
        <v>359</v>
      </c>
      <c r="E46" s="69" t="s">
        <v>24</v>
      </c>
      <c r="F46" s="69">
        <v>311</v>
      </c>
      <c r="G46" s="9"/>
      <c r="H46" s="109">
        <f>+$F46*G46</f>
        <v>0</v>
      </c>
    </row>
    <row r="47" spans="2:11" s="62" customFormat="1">
      <c r="B47" s="108"/>
      <c r="C47" s="178" t="s">
        <v>365</v>
      </c>
      <c r="D47" s="178"/>
      <c r="E47" s="178"/>
      <c r="F47" s="178"/>
      <c r="G47" s="7"/>
      <c r="H47" s="109"/>
    </row>
    <row r="48" spans="2:11" s="62" customFormat="1" ht="47.25">
      <c r="B48" s="110">
        <f>+COUNT($B$38:B47)+1</f>
        <v>7</v>
      </c>
      <c r="C48" s="111">
        <v>24218</v>
      </c>
      <c r="D48" s="112" t="s">
        <v>360</v>
      </c>
      <c r="E48" s="69" t="s">
        <v>25</v>
      </c>
      <c r="F48" s="69">
        <v>84</v>
      </c>
      <c r="G48" s="9"/>
      <c r="H48" s="109">
        <f t="shared" si="4"/>
        <v>0</v>
      </c>
    </row>
    <row r="49" spans="2:10" s="62" customFormat="1" ht="31.5">
      <c r="B49" s="110">
        <f>+COUNT($B$38:B48)+1</f>
        <v>8</v>
      </c>
      <c r="C49" s="111">
        <v>24218</v>
      </c>
      <c r="D49" s="112" t="s">
        <v>567</v>
      </c>
      <c r="E49" s="69" t="s">
        <v>25</v>
      </c>
      <c r="F49" s="69">
        <v>120</v>
      </c>
      <c r="G49" s="9"/>
      <c r="H49" s="109">
        <f t="shared" si="4"/>
        <v>0</v>
      </c>
    </row>
    <row r="50" spans="2:10" s="62" customFormat="1">
      <c r="B50" s="110">
        <f>+COUNT($B$38:B49)+1</f>
        <v>9</v>
      </c>
      <c r="C50" s="111">
        <v>25151</v>
      </c>
      <c r="D50" s="112" t="s">
        <v>361</v>
      </c>
      <c r="E50" s="69" t="s">
        <v>24</v>
      </c>
      <c r="F50" s="69">
        <v>320</v>
      </c>
      <c r="G50" s="9"/>
      <c r="H50" s="109">
        <f t="shared" si="4"/>
        <v>0</v>
      </c>
    </row>
    <row r="51" spans="2:10" s="62" customFormat="1" ht="47.25">
      <c r="B51" s="110">
        <f>+COUNT($B$38:B50)+1</f>
        <v>10</v>
      </c>
      <c r="C51" s="111">
        <v>229167</v>
      </c>
      <c r="D51" s="112" t="s">
        <v>362</v>
      </c>
      <c r="E51" s="69" t="s">
        <v>25</v>
      </c>
      <c r="F51" s="69">
        <v>75</v>
      </c>
      <c r="G51" s="9"/>
      <c r="H51" s="109">
        <f t="shared" ref="H51:H54" si="5">+$F51*G51</f>
        <v>0</v>
      </c>
    </row>
    <row r="52" spans="2:10" s="62" customFormat="1" ht="78.75">
      <c r="B52" s="110">
        <f>+COUNT($B$38:B51)+1</f>
        <v>11</v>
      </c>
      <c r="C52" s="111">
        <v>229167</v>
      </c>
      <c r="D52" s="112" t="s">
        <v>363</v>
      </c>
      <c r="E52" s="69" t="s">
        <v>25</v>
      </c>
      <c r="F52" s="69">
        <v>715</v>
      </c>
      <c r="G52" s="9"/>
      <c r="H52" s="109">
        <f t="shared" si="5"/>
        <v>0</v>
      </c>
    </row>
    <row r="53" spans="2:10" s="62" customFormat="1">
      <c r="B53" s="108"/>
      <c r="C53" s="178" t="s">
        <v>366</v>
      </c>
      <c r="D53" s="178"/>
      <c r="E53" s="178"/>
      <c r="F53" s="178"/>
      <c r="G53" s="7"/>
      <c r="H53" s="109"/>
    </row>
    <row r="54" spans="2:10" s="62" customFormat="1" ht="31.5">
      <c r="B54" s="110">
        <f>+COUNT($B$38:B53)+1</f>
        <v>12</v>
      </c>
      <c r="C54" s="111">
        <v>25161</v>
      </c>
      <c r="D54" s="112" t="s">
        <v>364</v>
      </c>
      <c r="E54" s="69" t="s">
        <v>24</v>
      </c>
      <c r="F54" s="69">
        <v>320</v>
      </c>
      <c r="G54" s="9"/>
      <c r="H54" s="109">
        <f t="shared" si="5"/>
        <v>0</v>
      </c>
    </row>
    <row r="55" spans="2:10" s="62" customFormat="1" ht="15.75" customHeight="1">
      <c r="B55" s="117"/>
      <c r="C55" s="118"/>
      <c r="D55" s="119"/>
      <c r="E55" s="120"/>
      <c r="F55" s="121"/>
      <c r="G55" s="42"/>
      <c r="H55" s="122"/>
    </row>
    <row r="56" spans="2:10" s="62" customFormat="1" ht="16.5" thickBot="1">
      <c r="B56" s="123"/>
      <c r="C56" s="124"/>
      <c r="D56" s="124"/>
      <c r="E56" s="125"/>
      <c r="F56" s="125"/>
      <c r="G56" s="8" t="str">
        <f>C37&amp;" SKUPAJ:"</f>
        <v>ZEMELJSKA DELA SKUPAJ:</v>
      </c>
      <c r="H56" s="126">
        <f>SUM(H$39:H$54)</f>
        <v>0</v>
      </c>
    </row>
    <row r="57" spans="2:10" s="62" customFormat="1">
      <c r="B57" s="128"/>
      <c r="C57" s="118"/>
      <c r="D57" s="129"/>
      <c r="E57" s="130"/>
      <c r="F57" s="121"/>
      <c r="G57" s="42"/>
      <c r="H57" s="122"/>
      <c r="J57" s="63"/>
    </row>
    <row r="58" spans="2:10" s="62" customFormat="1">
      <c r="B58" s="104" t="s">
        <v>46</v>
      </c>
      <c r="C58" s="179" t="s">
        <v>7</v>
      </c>
      <c r="D58" s="179"/>
      <c r="E58" s="105"/>
      <c r="F58" s="106"/>
      <c r="G58" s="6"/>
      <c r="H58" s="107"/>
      <c r="J58" s="63"/>
    </row>
    <row r="59" spans="2:10" s="62" customFormat="1">
      <c r="B59" s="108"/>
      <c r="C59" s="178" t="s">
        <v>367</v>
      </c>
      <c r="D59" s="178"/>
      <c r="E59" s="178"/>
      <c r="F59" s="178"/>
      <c r="G59" s="7"/>
      <c r="H59" s="109"/>
      <c r="J59" s="63"/>
    </row>
    <row r="60" spans="2:10" s="62" customFormat="1" ht="31.5">
      <c r="B60" s="110">
        <f>+COUNT($B$59:B59)+1</f>
        <v>1</v>
      </c>
      <c r="C60" s="111">
        <v>42422</v>
      </c>
      <c r="D60" s="112" t="s">
        <v>368</v>
      </c>
      <c r="E60" s="69" t="s">
        <v>23</v>
      </c>
      <c r="F60" s="131">
        <v>20</v>
      </c>
      <c r="G60" s="9"/>
      <c r="H60" s="109">
        <f t="shared" ref="H60" si="6">+$F60*G60</f>
        <v>0</v>
      </c>
      <c r="J60" s="63"/>
    </row>
    <row r="61" spans="2:10" s="62" customFormat="1" ht="47.25">
      <c r="B61" s="110">
        <f>+COUNT($B$59:B60)+1</f>
        <v>2</v>
      </c>
      <c r="C61" s="111">
        <v>42143</v>
      </c>
      <c r="D61" s="127" t="s">
        <v>602</v>
      </c>
      <c r="E61" s="69" t="s">
        <v>54</v>
      </c>
      <c r="F61" s="131">
        <v>80</v>
      </c>
      <c r="G61" s="9"/>
      <c r="H61" s="109">
        <f t="shared" ref="H61:H65" si="7">+$F61*G61</f>
        <v>0</v>
      </c>
      <c r="J61" s="63"/>
    </row>
    <row r="62" spans="2:10" s="62" customFormat="1" ht="47.25">
      <c r="B62" s="110">
        <f>+COUNT($B$59:B61)+1</f>
        <v>3</v>
      </c>
      <c r="C62" s="111">
        <v>42143</v>
      </c>
      <c r="D62" s="112" t="s">
        <v>603</v>
      </c>
      <c r="E62" s="69" t="s">
        <v>54</v>
      </c>
      <c r="F62" s="131">
        <v>225</v>
      </c>
      <c r="G62" s="9"/>
      <c r="H62" s="109">
        <f t="shared" si="7"/>
        <v>0</v>
      </c>
      <c r="J62" s="63"/>
    </row>
    <row r="63" spans="2:10" s="62" customFormat="1" ht="63">
      <c r="B63" s="110">
        <f>+COUNT($B$59:B62)+1</f>
        <v>4</v>
      </c>
      <c r="C63" s="111">
        <v>41232</v>
      </c>
      <c r="D63" s="112" t="s">
        <v>369</v>
      </c>
      <c r="E63" s="69" t="s">
        <v>54</v>
      </c>
      <c r="F63" s="131">
        <v>57</v>
      </c>
      <c r="G63" s="9"/>
      <c r="H63" s="109">
        <f t="shared" ref="H63" si="8">+$F63*G63</f>
        <v>0</v>
      </c>
      <c r="J63" s="63"/>
    </row>
    <row r="64" spans="2:10" s="62" customFormat="1" ht="78.75">
      <c r="B64" s="110">
        <f>+COUNT($B$59:B63)+1</f>
        <v>5</v>
      </c>
      <c r="C64" s="111">
        <v>44163</v>
      </c>
      <c r="D64" s="112" t="s">
        <v>370</v>
      </c>
      <c r="E64" s="69" t="s">
        <v>23</v>
      </c>
      <c r="F64" s="131">
        <v>3</v>
      </c>
      <c r="G64" s="9"/>
      <c r="H64" s="109">
        <f t="shared" si="7"/>
        <v>0</v>
      </c>
      <c r="J64" s="63"/>
    </row>
    <row r="65" spans="2:10" s="62" customFormat="1" ht="31.5">
      <c r="B65" s="110">
        <f>+COUNT($B$59:B64)+1</f>
        <v>6</v>
      </c>
      <c r="C65" s="111">
        <v>442588</v>
      </c>
      <c r="D65" s="112" t="s">
        <v>371</v>
      </c>
      <c r="E65" s="69" t="s">
        <v>25</v>
      </c>
      <c r="F65" s="131">
        <v>14.25</v>
      </c>
      <c r="G65" s="9"/>
      <c r="H65" s="109">
        <f t="shared" si="7"/>
        <v>0</v>
      </c>
      <c r="J65" s="63"/>
    </row>
    <row r="66" spans="2:10" s="62" customFormat="1" ht="15.75" customHeight="1">
      <c r="B66" s="117"/>
      <c r="C66" s="118"/>
      <c r="D66" s="119"/>
      <c r="E66" s="120"/>
      <c r="F66" s="121"/>
      <c r="G66" s="42"/>
      <c r="H66" s="122"/>
    </row>
    <row r="67" spans="2:10" s="62" customFormat="1">
      <c r="B67" s="123"/>
      <c r="C67" s="124"/>
      <c r="D67" s="124"/>
      <c r="E67" s="125"/>
      <c r="F67" s="125"/>
      <c r="G67" s="8" t="str">
        <f>C58&amp;" SKUPAJ:"</f>
        <v>ODVODNJAVANJE SKUPAJ:</v>
      </c>
      <c r="H67" s="126">
        <f>SUM(H$59:H$65)</f>
        <v>0</v>
      </c>
    </row>
    <row r="68" spans="2:10" s="62" customFormat="1">
      <c r="B68" s="128"/>
      <c r="C68" s="118"/>
      <c r="D68" s="129"/>
      <c r="E68" s="130"/>
      <c r="F68" s="121"/>
      <c r="G68" s="42"/>
      <c r="H68" s="122"/>
      <c r="J68" s="63"/>
    </row>
    <row r="69" spans="2:10" s="62" customFormat="1">
      <c r="B69" s="104" t="s">
        <v>50</v>
      </c>
      <c r="C69" s="179" t="s">
        <v>93</v>
      </c>
      <c r="D69" s="179"/>
      <c r="E69" s="105"/>
      <c r="F69" s="106"/>
      <c r="G69" s="6"/>
      <c r="H69" s="107"/>
      <c r="J69" s="63"/>
    </row>
    <row r="70" spans="2:10" s="62" customFormat="1" ht="15.75" customHeight="1">
      <c r="B70" s="108"/>
      <c r="C70" s="178" t="s">
        <v>372</v>
      </c>
      <c r="D70" s="178"/>
      <c r="E70" s="178"/>
      <c r="F70" s="178"/>
      <c r="G70" s="7"/>
      <c r="H70" s="109"/>
    </row>
    <row r="71" spans="2:10" s="62" customFormat="1" ht="31.5">
      <c r="B71" s="110">
        <f>+COUNT($B70:B$70)+1</f>
        <v>1</v>
      </c>
      <c r="C71" s="134">
        <v>53681</v>
      </c>
      <c r="D71" s="127" t="s">
        <v>600</v>
      </c>
      <c r="E71" s="131" t="s">
        <v>25</v>
      </c>
      <c r="F71" s="131">
        <v>85.5</v>
      </c>
      <c r="G71" s="9"/>
      <c r="H71" s="109">
        <f>+$F71*G71</f>
        <v>0</v>
      </c>
      <c r="J71" s="63"/>
    </row>
    <row r="72" spans="2:10" s="62" customFormat="1" ht="31.5">
      <c r="B72" s="110">
        <f>+COUNT($B$70:B71)+1</f>
        <v>2</v>
      </c>
      <c r="C72" s="134">
        <v>53681</v>
      </c>
      <c r="D72" s="127" t="s">
        <v>373</v>
      </c>
      <c r="E72" s="131" t="s">
        <v>25</v>
      </c>
      <c r="F72" s="159">
        <v>19.5</v>
      </c>
      <c r="G72" s="9"/>
      <c r="H72" s="109">
        <f t="shared" ref="H72:H85" si="9">+$F72*G72</f>
        <v>0</v>
      </c>
      <c r="J72" s="63"/>
    </row>
    <row r="73" spans="2:10" s="62" customFormat="1" ht="15.75" customHeight="1">
      <c r="B73" s="108"/>
      <c r="C73" s="181" t="s">
        <v>375</v>
      </c>
      <c r="D73" s="181"/>
      <c r="E73" s="181"/>
      <c r="F73" s="181"/>
      <c r="G73" s="7"/>
      <c r="H73" s="109"/>
    </row>
    <row r="74" spans="2:10" s="62" customFormat="1" ht="189">
      <c r="B74" s="110">
        <f>+COUNT($B$70:B73)+1</f>
        <v>3</v>
      </c>
      <c r="C74" s="134">
        <v>52465</v>
      </c>
      <c r="D74" s="127" t="s">
        <v>601</v>
      </c>
      <c r="E74" s="131" t="s">
        <v>54</v>
      </c>
      <c r="F74" s="131">
        <v>236</v>
      </c>
      <c r="G74" s="9"/>
      <c r="H74" s="109">
        <f t="shared" si="9"/>
        <v>0</v>
      </c>
      <c r="J74" s="63"/>
    </row>
    <row r="75" spans="2:10" s="62" customFormat="1" ht="31.5">
      <c r="B75" s="110">
        <f>+COUNT($B$70:B74)+1</f>
        <v>4</v>
      </c>
      <c r="C75" s="134">
        <v>56375</v>
      </c>
      <c r="D75" s="127" t="s">
        <v>374</v>
      </c>
      <c r="E75" s="131" t="s">
        <v>23</v>
      </c>
      <c r="F75" s="131">
        <v>25</v>
      </c>
      <c r="G75" s="9"/>
      <c r="H75" s="109">
        <f t="shared" si="9"/>
        <v>0</v>
      </c>
      <c r="J75" s="63"/>
    </row>
    <row r="76" spans="2:10" s="62" customFormat="1">
      <c r="B76" s="110">
        <f>+COUNT($B$70:B75)+1</f>
        <v>5</v>
      </c>
      <c r="C76" s="134"/>
      <c r="D76" s="127" t="s">
        <v>568</v>
      </c>
      <c r="E76" s="131" t="s">
        <v>347</v>
      </c>
      <c r="F76" s="131">
        <v>1</v>
      </c>
      <c r="G76" s="9"/>
      <c r="H76" s="109">
        <f t="shared" si="9"/>
        <v>0</v>
      </c>
      <c r="J76" s="63"/>
    </row>
    <row r="77" spans="2:10" s="62" customFormat="1" ht="31.5">
      <c r="B77" s="110">
        <f>+COUNT($B$70:B76)+1</f>
        <v>6</v>
      </c>
      <c r="C77" s="134"/>
      <c r="D77" s="127" t="s">
        <v>569</v>
      </c>
      <c r="E77" s="131" t="s">
        <v>23</v>
      </c>
      <c r="F77" s="131">
        <v>26</v>
      </c>
      <c r="G77" s="9"/>
      <c r="H77" s="109">
        <f t="shared" si="9"/>
        <v>0</v>
      </c>
      <c r="J77" s="63"/>
    </row>
    <row r="78" spans="2:10" s="62" customFormat="1" ht="15.75" customHeight="1">
      <c r="B78" s="108"/>
      <c r="C78" s="181" t="s">
        <v>376</v>
      </c>
      <c r="D78" s="181"/>
      <c r="E78" s="181"/>
      <c r="F78" s="181"/>
      <c r="G78" s="7"/>
      <c r="H78" s="109"/>
    </row>
    <row r="79" spans="2:10" s="62" customFormat="1" ht="63">
      <c r="B79" s="110">
        <f>+COUNT($B$70:B78)+1</f>
        <v>7</v>
      </c>
      <c r="C79" s="134"/>
      <c r="D79" s="127" t="s">
        <v>377</v>
      </c>
      <c r="E79" s="131" t="s">
        <v>25</v>
      </c>
      <c r="F79" s="131">
        <v>65</v>
      </c>
      <c r="G79" s="9"/>
      <c r="H79" s="109">
        <f t="shared" si="9"/>
        <v>0</v>
      </c>
      <c r="J79" s="63"/>
    </row>
    <row r="80" spans="2:10" s="62" customFormat="1" ht="15.75" customHeight="1">
      <c r="B80" s="108"/>
      <c r="C80" s="178" t="s">
        <v>378</v>
      </c>
      <c r="D80" s="178"/>
      <c r="E80" s="178"/>
      <c r="F80" s="178"/>
      <c r="G80" s="7"/>
      <c r="H80" s="109"/>
    </row>
    <row r="81" spans="2:10" s="62" customFormat="1" ht="63">
      <c r="B81" s="110">
        <f>+COUNT($B$70:B80)+1</f>
        <v>8</v>
      </c>
      <c r="C81" s="111">
        <v>552763</v>
      </c>
      <c r="D81" s="112" t="s">
        <v>379</v>
      </c>
      <c r="E81" s="69" t="s">
        <v>56</v>
      </c>
      <c r="F81" s="131">
        <v>8652</v>
      </c>
      <c r="G81" s="9"/>
      <c r="H81" s="109">
        <f t="shared" si="9"/>
        <v>0</v>
      </c>
      <c r="J81" s="63"/>
    </row>
    <row r="82" spans="2:10" s="62" customFormat="1" ht="63">
      <c r="B82" s="110">
        <f>+COUNT($B$70:B81)+1</f>
        <v>9</v>
      </c>
      <c r="C82" s="111">
        <v>52216</v>
      </c>
      <c r="D82" s="112" t="s">
        <v>380</v>
      </c>
      <c r="E82" s="69" t="s">
        <v>56</v>
      </c>
      <c r="F82" s="131">
        <v>15428</v>
      </c>
      <c r="G82" s="9"/>
      <c r="H82" s="109">
        <f t="shared" si="9"/>
        <v>0</v>
      </c>
      <c r="J82" s="63"/>
    </row>
    <row r="83" spans="2:10" s="62" customFormat="1">
      <c r="B83" s="110">
        <f>+COUNT($B$70:B82)+1</f>
        <v>10</v>
      </c>
      <c r="C83" s="111">
        <v>54541</v>
      </c>
      <c r="D83" s="112" t="s">
        <v>381</v>
      </c>
      <c r="E83" s="69" t="s">
        <v>24</v>
      </c>
      <c r="F83" s="131">
        <v>62</v>
      </c>
      <c r="G83" s="9"/>
      <c r="H83" s="109">
        <f t="shared" si="9"/>
        <v>0</v>
      </c>
      <c r="J83" s="63"/>
    </row>
    <row r="84" spans="2:10" s="62" customFormat="1" ht="15.75" customHeight="1">
      <c r="B84" s="108"/>
      <c r="C84" s="178" t="s">
        <v>383</v>
      </c>
      <c r="D84" s="178"/>
      <c r="E84" s="178"/>
      <c r="F84" s="178"/>
      <c r="G84" s="7"/>
      <c r="H84" s="109"/>
    </row>
    <row r="85" spans="2:10" s="62" customFormat="1" ht="31.5">
      <c r="B85" s="110">
        <f>+COUNT($B$70:B84)+1</f>
        <v>11</v>
      </c>
      <c r="C85" s="111">
        <v>551882</v>
      </c>
      <c r="D85" s="112" t="s">
        <v>382</v>
      </c>
      <c r="E85" s="69" t="s">
        <v>24</v>
      </c>
      <c r="F85" s="69">
        <v>138</v>
      </c>
      <c r="G85" s="9"/>
      <c r="H85" s="109">
        <f t="shared" si="9"/>
        <v>0</v>
      </c>
      <c r="J85" s="63"/>
    </row>
    <row r="86" spans="2:10" s="62" customFormat="1" ht="15.75" customHeight="1">
      <c r="B86" s="117"/>
      <c r="C86" s="118"/>
      <c r="D86" s="119"/>
      <c r="E86" s="120"/>
      <c r="F86" s="121"/>
      <c r="G86" s="42"/>
      <c r="H86" s="122"/>
    </row>
    <row r="87" spans="2:10" s="62" customFormat="1" ht="16.5" thickBot="1">
      <c r="B87" s="123"/>
      <c r="C87" s="124"/>
      <c r="D87" s="124"/>
      <c r="E87" s="125"/>
      <c r="F87" s="125"/>
      <c r="G87" s="8" t="str">
        <f>C69&amp;" SKUPAJ:"</f>
        <v>GRADBENA IN OBRTNIŠKA DELA SKUPAJ:</v>
      </c>
      <c r="H87" s="126">
        <f>SUM(H$71:H$85)</f>
        <v>0</v>
      </c>
    </row>
    <row r="89" spans="2:10" s="62" customFormat="1">
      <c r="B89" s="104" t="s">
        <v>67</v>
      </c>
      <c r="C89" s="179" t="s">
        <v>8</v>
      </c>
      <c r="D89" s="179"/>
      <c r="E89" s="105"/>
      <c r="F89" s="106"/>
      <c r="G89" s="6"/>
      <c r="H89" s="107"/>
      <c r="J89" s="63"/>
    </row>
    <row r="90" spans="2:10" s="62" customFormat="1">
      <c r="B90" s="108"/>
      <c r="C90" s="178"/>
      <c r="D90" s="178"/>
      <c r="E90" s="178"/>
      <c r="F90" s="178"/>
      <c r="G90" s="7"/>
      <c r="H90" s="109"/>
    </row>
    <row r="91" spans="2:10" s="62" customFormat="1">
      <c r="B91" s="133">
        <f>+COUNT($B$90:B90)+1</f>
        <v>1</v>
      </c>
      <c r="C91" s="134">
        <v>779516</v>
      </c>
      <c r="D91" s="127" t="s">
        <v>384</v>
      </c>
      <c r="E91" s="131" t="s">
        <v>69</v>
      </c>
      <c r="F91" s="131">
        <v>80</v>
      </c>
      <c r="G91" s="54"/>
      <c r="H91" s="109">
        <f t="shared" ref="H91:H93" si="10">+$F91*G91</f>
        <v>0</v>
      </c>
      <c r="J91" s="63"/>
    </row>
    <row r="92" spans="2:10" s="62" customFormat="1">
      <c r="B92" s="133">
        <f>+COUNT($B$90:B91)+1</f>
        <v>2</v>
      </c>
      <c r="C92" s="134">
        <v>79311</v>
      </c>
      <c r="D92" s="127" t="s">
        <v>68</v>
      </c>
      <c r="E92" s="131" t="s">
        <v>69</v>
      </c>
      <c r="F92" s="131">
        <v>80</v>
      </c>
      <c r="G92" s="54"/>
      <c r="H92" s="109">
        <f t="shared" si="10"/>
        <v>0</v>
      </c>
      <c r="J92" s="63"/>
    </row>
    <row r="93" spans="2:10" s="62" customFormat="1">
      <c r="B93" s="133">
        <f>+COUNT($B$90:B92)+1</f>
        <v>3</v>
      </c>
      <c r="C93" s="134">
        <v>79515</v>
      </c>
      <c r="D93" s="127" t="s">
        <v>385</v>
      </c>
      <c r="E93" s="131" t="s">
        <v>23</v>
      </c>
      <c r="F93" s="131">
        <v>1</v>
      </c>
      <c r="G93" s="54"/>
      <c r="H93" s="109">
        <f t="shared" si="10"/>
        <v>0</v>
      </c>
      <c r="J93" s="63"/>
    </row>
    <row r="94" spans="2:10" s="62" customFormat="1" ht="15.75" customHeight="1">
      <c r="B94" s="117"/>
      <c r="C94" s="118"/>
      <c r="D94" s="119"/>
      <c r="E94" s="120"/>
      <c r="F94" s="121"/>
      <c r="G94" s="42"/>
      <c r="H94" s="122"/>
    </row>
    <row r="95" spans="2:10" s="62" customFormat="1" ht="16.5" thickBot="1">
      <c r="B95" s="123"/>
      <c r="C95" s="124"/>
      <c r="D95" s="124"/>
      <c r="E95" s="125"/>
      <c r="F95" s="125"/>
      <c r="G95" s="8" t="str">
        <f>C89&amp;" SKUPAJ:"</f>
        <v>TUJE STORITVE SKUPAJ:</v>
      </c>
      <c r="H95" s="126">
        <f>SUM(H$91:H$93)</f>
        <v>0</v>
      </c>
    </row>
  </sheetData>
  <sheetProtection algorithmName="SHA-512" hashValue="58kYLt34QmiPTmfJcZffIMzLSfocSaGWXryzXKShzIW+b8/GGGye+FOTSzUSgrcQUMP3t+uaH2FISm2LoCd/SA==" saltValue="SivhwQQHzy0en73xHHqOkQ==" spinCount="100000" sheet="1" objects="1" scenarios="1"/>
  <mergeCells count="21">
    <mergeCell ref="C37:D37"/>
    <mergeCell ref="C22:D22"/>
    <mergeCell ref="C23:F23"/>
    <mergeCell ref="C26:F26"/>
    <mergeCell ref="C30:F30"/>
    <mergeCell ref="C32:F32"/>
    <mergeCell ref="C58:D58"/>
    <mergeCell ref="C59:F59"/>
    <mergeCell ref="C38:F38"/>
    <mergeCell ref="C39:F39"/>
    <mergeCell ref="C45:F45"/>
    <mergeCell ref="C47:F47"/>
    <mergeCell ref="C53:F53"/>
    <mergeCell ref="C89:D89"/>
    <mergeCell ref="C90:F90"/>
    <mergeCell ref="C69:D69"/>
    <mergeCell ref="C70:F70"/>
    <mergeCell ref="C73:F73"/>
    <mergeCell ref="C80:F80"/>
    <mergeCell ref="C84:F84"/>
    <mergeCell ref="C78:F78"/>
  </mergeCells>
  <pageMargins left="0.70866141732283472" right="0.70866141732283472" top="0.74803149606299213" bottom="0.74803149606299213" header="0.31496062992125984" footer="0.31496062992125984"/>
  <pageSetup paperSize="9" scale="68" orientation="portrait" r:id="rId1"/>
  <headerFooter>
    <oddHeader>&amp;C&amp;"-,Ležeče"Prestavitev R2-402/1426 Solkan-Gonjače
(mimo naselja Kojsko) – 2.Faza - 2.etapa (3)&amp;R&amp;"-,Ležeče"RAZPIS 2021</oddHeader>
    <oddFooter>Stran &amp;P od &amp;N</oddFooter>
  </headerFooter>
  <rowBreaks count="1" manualBreakCount="1">
    <brk id="79" min="1"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EECA0-71B7-42A1-8429-204351311351}">
  <sheetPr>
    <tabColor theme="0"/>
  </sheetPr>
  <dimension ref="B1:K142"/>
  <sheetViews>
    <sheetView view="pageBreakPreview" topLeftCell="A132" zoomScaleNormal="100" zoomScaleSheetLayoutView="100" workbookViewId="0">
      <selection activeCell="H142" sqref="H142"/>
    </sheetView>
  </sheetViews>
  <sheetFormatPr defaultColWidth="9.140625" defaultRowHeight="15.75"/>
  <cols>
    <col min="1" max="1" width="9.140625" style="63"/>
    <col min="2" max="3" width="10.7109375" style="65" customWidth="1"/>
    <col min="4" max="4" width="47.7109375" style="142" customWidth="1"/>
    <col min="5" max="5" width="14.7109375" style="60" customWidth="1"/>
    <col min="6" max="6" width="12.7109375" style="60" customWidth="1"/>
    <col min="7" max="7" width="15.7109375" style="1" customWidth="1"/>
    <col min="8" max="8" width="15.7109375" style="61" customWidth="1"/>
    <col min="9" max="9" width="11.5703125" style="62" bestFit="1" customWidth="1"/>
    <col min="10" max="10" width="10.140625" style="63" bestFit="1" customWidth="1"/>
    <col min="11" max="16384" width="9.140625" style="63"/>
  </cols>
  <sheetData>
    <row r="1" spans="2:10">
      <c r="B1" s="58" t="s">
        <v>57</v>
      </c>
      <c r="C1" s="59" t="str">
        <f ca="1">MID(CELL("filename",A1),FIND("]",CELL("filename",A1))+1,255)</f>
        <v>METEORNA KANALIZACIJA</v>
      </c>
    </row>
    <row r="3" spans="2:10">
      <c r="B3" s="64" t="s">
        <v>14</v>
      </c>
    </row>
    <row r="4" spans="2:10">
      <c r="B4" s="66" t="str">
        <f ca="1">"REKAPITULACIJA "&amp;C1</f>
        <v>REKAPITULACIJA METEORNA KANALIZACIJA</v>
      </c>
      <c r="C4" s="67"/>
      <c r="D4" s="67"/>
      <c r="E4" s="68"/>
      <c r="F4" s="68"/>
      <c r="G4" s="2"/>
      <c r="H4" s="69"/>
      <c r="I4" s="70"/>
    </row>
    <row r="5" spans="2:10">
      <c r="B5" s="71"/>
      <c r="C5" s="72"/>
      <c r="D5" s="73"/>
      <c r="H5" s="74"/>
      <c r="I5" s="75"/>
      <c r="J5" s="76"/>
    </row>
    <row r="6" spans="2:10">
      <c r="B6" s="77" t="s">
        <v>48</v>
      </c>
      <c r="D6" s="78" t="str">
        <f>VLOOKUP(B6,$B$18:$H$9900,2,FALSE)</f>
        <v>PREDDELA</v>
      </c>
      <c r="E6" s="79"/>
      <c r="F6" s="61"/>
      <c r="H6" s="80">
        <f>VLOOKUP($D6&amp;" SKUPAJ:",$G$18:H$9964,2,FALSE)</f>
        <v>0</v>
      </c>
      <c r="I6" s="81"/>
      <c r="J6" s="82"/>
    </row>
    <row r="7" spans="2:10">
      <c r="B7" s="77"/>
      <c r="D7" s="78"/>
      <c r="E7" s="79"/>
      <c r="F7" s="61"/>
      <c r="H7" s="80"/>
      <c r="I7" s="83"/>
      <c r="J7" s="84"/>
    </row>
    <row r="8" spans="2:10">
      <c r="B8" s="77" t="s">
        <v>49</v>
      </c>
      <c r="D8" s="78" t="str">
        <f>VLOOKUP(B8,$B$18:$H$9900,2,FALSE)</f>
        <v>ZEMELJSKA DELA</v>
      </c>
      <c r="E8" s="79"/>
      <c r="F8" s="61"/>
      <c r="H8" s="80">
        <f>VLOOKUP($D8&amp;" SKUPAJ:",$G$18:H$9964,2,FALSE)</f>
        <v>0</v>
      </c>
      <c r="I8" s="85"/>
      <c r="J8" s="86"/>
    </row>
    <row r="9" spans="2:10">
      <c r="B9" s="77"/>
      <c r="D9" s="78"/>
      <c r="E9" s="79"/>
      <c r="F9" s="61"/>
      <c r="H9" s="80"/>
    </row>
    <row r="10" spans="2:10">
      <c r="B10" s="77" t="s">
        <v>50</v>
      </c>
      <c r="D10" s="78" t="str">
        <f>VLOOKUP(B10,$B$18:$H$9900,2,FALSE)</f>
        <v>ODVODNJAVANJE</v>
      </c>
      <c r="E10" s="79"/>
      <c r="F10" s="61"/>
      <c r="H10" s="80">
        <f>VLOOKUP($D10&amp;" SKUPAJ:",$G$18:H$9964,2,FALSE)</f>
        <v>0</v>
      </c>
    </row>
    <row r="11" spans="2:10">
      <c r="B11" s="77"/>
      <c r="D11" s="78"/>
      <c r="E11" s="79"/>
      <c r="F11" s="61"/>
      <c r="H11" s="80"/>
    </row>
    <row r="12" spans="2:10">
      <c r="B12" s="77" t="s">
        <v>53</v>
      </c>
      <c r="D12" s="78" t="str">
        <f>VLOOKUP(B12,$B$18:$H$9900,2,FALSE)</f>
        <v>GRADBENA IN OBRTNIŠKA DELA</v>
      </c>
      <c r="E12" s="79"/>
      <c r="F12" s="61"/>
      <c r="H12" s="80">
        <f>VLOOKUP($D12&amp;" SKUPAJ:",$G$18:H$9964,2,FALSE)</f>
        <v>0</v>
      </c>
    </row>
    <row r="13" spans="2:10">
      <c r="B13" s="77"/>
      <c r="D13" s="78"/>
      <c r="E13" s="79"/>
      <c r="F13" s="61"/>
      <c r="H13" s="80"/>
    </row>
    <row r="14" spans="2:10">
      <c r="B14" s="77" t="s">
        <v>67</v>
      </c>
      <c r="D14" s="78" t="str">
        <f>VLOOKUP(B14,$B$18:$H$9900,2,FALSE)</f>
        <v>TUJE STORITVE</v>
      </c>
      <c r="E14" s="79"/>
      <c r="F14" s="61"/>
      <c r="H14" s="80">
        <f>VLOOKUP($D14&amp;" SKUPAJ:",$G$18:H$9964,2,FALSE)</f>
        <v>0</v>
      </c>
      <c r="I14" s="85"/>
      <c r="J14" s="86"/>
    </row>
    <row r="15" spans="2:10" s="62" customFormat="1" ht="16.5" thickBot="1">
      <c r="B15" s="87"/>
      <c r="C15" s="88"/>
      <c r="D15" s="89"/>
      <c r="E15" s="90"/>
      <c r="F15" s="91"/>
      <c r="G15" s="3"/>
      <c r="H15" s="92"/>
    </row>
    <row r="16" spans="2:10" s="62" customFormat="1" ht="16.5" thickTop="1">
      <c r="B16" s="93"/>
      <c r="C16" s="94"/>
      <c r="D16" s="95"/>
      <c r="E16" s="96"/>
      <c r="F16" s="97"/>
      <c r="G16" s="4" t="str">
        <f ca="1">"SKUPAJ "&amp;C1&amp;" (BREZ DDV):"</f>
        <v>SKUPAJ METEORNA KANALIZACIJA (BREZ DDV):</v>
      </c>
      <c r="H16" s="98">
        <f>SUM(H6:H14)</f>
        <v>0</v>
      </c>
    </row>
    <row r="18" spans="2:11" s="62" customFormat="1" ht="16.5" thickBot="1">
      <c r="B18" s="99" t="s">
        <v>0</v>
      </c>
      <c r="C18" s="100" t="s">
        <v>1</v>
      </c>
      <c r="D18" s="101" t="s">
        <v>2</v>
      </c>
      <c r="E18" s="102" t="s">
        <v>3</v>
      </c>
      <c r="F18" s="102" t="s">
        <v>4</v>
      </c>
      <c r="G18" s="5" t="s">
        <v>5</v>
      </c>
      <c r="H18" s="102" t="s">
        <v>6</v>
      </c>
    </row>
    <row r="20" spans="2:11" ht="83.25" customHeight="1">
      <c r="B20" s="180" t="s">
        <v>499</v>
      </c>
      <c r="C20" s="180"/>
      <c r="D20" s="180"/>
      <c r="E20" s="180"/>
      <c r="F20" s="180"/>
      <c r="G20" s="53"/>
      <c r="H20" s="103"/>
    </row>
    <row r="22" spans="2:11" s="62" customFormat="1">
      <c r="B22" s="104" t="s">
        <v>48</v>
      </c>
      <c r="C22" s="179" t="s">
        <v>89</v>
      </c>
      <c r="D22" s="179"/>
      <c r="E22" s="105"/>
      <c r="F22" s="106"/>
      <c r="G22" s="6"/>
      <c r="H22" s="107"/>
    </row>
    <row r="23" spans="2:11" s="62" customFormat="1">
      <c r="B23" s="108" t="s">
        <v>64</v>
      </c>
      <c r="C23" s="178" t="s">
        <v>99</v>
      </c>
      <c r="D23" s="178"/>
      <c r="E23" s="178"/>
      <c r="F23" s="178"/>
      <c r="G23" s="7"/>
      <c r="H23" s="109"/>
    </row>
    <row r="24" spans="2:11" s="62" customFormat="1" ht="63">
      <c r="B24" s="110">
        <f>+COUNT($B$23:B23)+1</f>
        <v>1</v>
      </c>
      <c r="C24" s="111">
        <v>11131.1</v>
      </c>
      <c r="D24" s="112" t="s">
        <v>185</v>
      </c>
      <c r="E24" s="69" t="s">
        <v>23</v>
      </c>
      <c r="F24" s="69">
        <v>1</v>
      </c>
      <c r="G24" s="9"/>
      <c r="H24" s="109">
        <f>+$F24*G24</f>
        <v>0</v>
      </c>
      <c r="K24" s="60"/>
    </row>
    <row r="25" spans="2:11" s="62" customFormat="1">
      <c r="B25" s="110">
        <f>+COUNT($B$23:B24)+1</f>
        <v>2</v>
      </c>
      <c r="C25" s="111" t="s">
        <v>186</v>
      </c>
      <c r="D25" s="112" t="s">
        <v>187</v>
      </c>
      <c r="E25" s="69" t="s">
        <v>51</v>
      </c>
      <c r="F25" s="69">
        <v>125</v>
      </c>
      <c r="G25" s="9"/>
      <c r="H25" s="109">
        <f t="shared" ref="H25" si="0">+$F25*G25</f>
        <v>0</v>
      </c>
      <c r="K25" s="60"/>
    </row>
    <row r="26" spans="2:11" s="62" customFormat="1" ht="47.25">
      <c r="B26" s="110">
        <f>+COUNT($B$23:B25)+1</f>
        <v>3</v>
      </c>
      <c r="C26" s="111" t="s">
        <v>188</v>
      </c>
      <c r="D26" s="112" t="s">
        <v>189</v>
      </c>
      <c r="E26" s="69" t="s">
        <v>51</v>
      </c>
      <c r="F26" s="69">
        <v>495.94</v>
      </c>
      <c r="G26" s="9"/>
      <c r="H26" s="109">
        <f t="shared" ref="H26:H29" si="1">+$F26*G26</f>
        <v>0</v>
      </c>
      <c r="K26" s="60"/>
    </row>
    <row r="27" spans="2:11" s="62" customFormat="1" ht="31.5">
      <c r="B27" s="110">
        <f>+COUNT($B$23:B26)+1</f>
        <v>4</v>
      </c>
      <c r="C27" s="111" t="s">
        <v>190</v>
      </c>
      <c r="D27" s="112" t="s">
        <v>191</v>
      </c>
      <c r="E27" s="69" t="s">
        <v>51</v>
      </c>
      <c r="F27" s="69">
        <v>702</v>
      </c>
      <c r="G27" s="9"/>
      <c r="H27" s="109">
        <f t="shared" si="1"/>
        <v>0</v>
      </c>
      <c r="K27" s="60"/>
    </row>
    <row r="28" spans="2:11" s="62" customFormat="1" ht="31.5">
      <c r="B28" s="110">
        <f>+COUNT($B$23:B27)+1</f>
        <v>5</v>
      </c>
      <c r="C28" s="111" t="s">
        <v>192</v>
      </c>
      <c r="D28" s="112" t="s">
        <v>193</v>
      </c>
      <c r="E28" s="69" t="s">
        <v>23</v>
      </c>
      <c r="F28" s="69">
        <v>12</v>
      </c>
      <c r="G28" s="9"/>
      <c r="H28" s="109">
        <f t="shared" si="1"/>
        <v>0</v>
      </c>
      <c r="K28" s="60"/>
    </row>
    <row r="29" spans="2:11" s="62" customFormat="1" ht="31.5">
      <c r="B29" s="110">
        <f>+COUNT($B$23:B28)+1</f>
        <v>6</v>
      </c>
      <c r="C29" s="111" t="s">
        <v>188</v>
      </c>
      <c r="D29" s="112" t="s">
        <v>194</v>
      </c>
      <c r="E29" s="69" t="s">
        <v>23</v>
      </c>
      <c r="F29" s="69">
        <v>22</v>
      </c>
      <c r="G29" s="9"/>
      <c r="H29" s="109">
        <f t="shared" si="1"/>
        <v>0</v>
      </c>
      <c r="K29" s="60"/>
    </row>
    <row r="30" spans="2:11" s="62" customFormat="1">
      <c r="B30" s="108" t="s">
        <v>65</v>
      </c>
      <c r="C30" s="178" t="s">
        <v>105</v>
      </c>
      <c r="D30" s="178"/>
      <c r="E30" s="178"/>
      <c r="F30" s="178"/>
      <c r="G30" s="7"/>
      <c r="H30" s="109"/>
      <c r="K30" s="60"/>
    </row>
    <row r="31" spans="2:11" s="62" customFormat="1">
      <c r="B31" s="108" t="s">
        <v>116</v>
      </c>
      <c r="C31" s="178" t="s">
        <v>127</v>
      </c>
      <c r="D31" s="178"/>
      <c r="E31" s="178"/>
      <c r="F31" s="178"/>
      <c r="G31" s="7"/>
      <c r="H31" s="109"/>
      <c r="K31" s="60"/>
    </row>
    <row r="32" spans="2:11" s="62" customFormat="1" ht="38.25" customHeight="1">
      <c r="B32" s="110">
        <f>+COUNT($B$23:B31)+1</f>
        <v>7</v>
      </c>
      <c r="C32" s="111">
        <v>12142</v>
      </c>
      <c r="D32" s="112" t="s">
        <v>500</v>
      </c>
      <c r="E32" s="69" t="s">
        <v>24</v>
      </c>
      <c r="F32" s="69">
        <v>432.8</v>
      </c>
      <c r="G32" s="9"/>
      <c r="H32" s="109">
        <f t="shared" ref="H32:H36" si="2">+$F32*G32</f>
        <v>0</v>
      </c>
    </row>
    <row r="33" spans="2:11" s="62" customFormat="1" ht="39.75" customHeight="1">
      <c r="B33" s="110">
        <f>+COUNT($B$23:B32)+1</f>
        <v>8</v>
      </c>
      <c r="C33" s="111">
        <v>12151</v>
      </c>
      <c r="D33" s="112" t="s">
        <v>501</v>
      </c>
      <c r="E33" s="69" t="s">
        <v>23</v>
      </c>
      <c r="F33" s="69">
        <v>30</v>
      </c>
      <c r="G33" s="9"/>
      <c r="H33" s="109">
        <f t="shared" si="2"/>
        <v>0</v>
      </c>
      <c r="K33" s="60"/>
    </row>
    <row r="34" spans="2:11" s="62" customFormat="1" ht="31.5">
      <c r="B34" s="110">
        <f>+COUNT($B$23:B33)+1</f>
        <v>9</v>
      </c>
      <c r="C34" s="111">
        <v>12163</v>
      </c>
      <c r="D34" s="112" t="s">
        <v>570</v>
      </c>
      <c r="E34" s="69" t="s">
        <v>23</v>
      </c>
      <c r="F34" s="69">
        <v>30</v>
      </c>
      <c r="G34" s="9"/>
      <c r="H34" s="109">
        <f t="shared" si="2"/>
        <v>0</v>
      </c>
      <c r="K34" s="60"/>
    </row>
    <row r="35" spans="2:11" s="62" customFormat="1" ht="47.25">
      <c r="B35" s="110">
        <f>+COUNT($B$23:B34)+1</f>
        <v>10</v>
      </c>
      <c r="C35" s="111">
        <v>12152</v>
      </c>
      <c r="D35" s="112" t="s">
        <v>571</v>
      </c>
      <c r="E35" s="69" t="s">
        <v>23</v>
      </c>
      <c r="F35" s="69">
        <v>7</v>
      </c>
      <c r="G35" s="9"/>
      <c r="H35" s="109">
        <f t="shared" si="2"/>
        <v>0</v>
      </c>
      <c r="K35" s="60"/>
    </row>
    <row r="36" spans="2:11" s="62" customFormat="1" ht="31.5">
      <c r="B36" s="110">
        <f>+COUNT($B$23:B35)+1</f>
        <v>11</v>
      </c>
      <c r="C36" s="116">
        <v>12166</v>
      </c>
      <c r="D36" s="112" t="s">
        <v>572</v>
      </c>
      <c r="E36" s="69" t="s">
        <v>23</v>
      </c>
      <c r="F36" s="69">
        <v>7</v>
      </c>
      <c r="G36" s="9"/>
      <c r="H36" s="109">
        <f t="shared" si="2"/>
        <v>0</v>
      </c>
      <c r="K36" s="60"/>
    </row>
    <row r="37" spans="2:11" s="62" customFormat="1">
      <c r="B37" s="108" t="s">
        <v>132</v>
      </c>
      <c r="C37" s="178" t="s">
        <v>133</v>
      </c>
      <c r="D37" s="178"/>
      <c r="E37" s="178"/>
      <c r="F37" s="178"/>
      <c r="G37" s="7"/>
      <c r="H37" s="109"/>
      <c r="K37" s="60"/>
    </row>
    <row r="38" spans="2:11" s="62" customFormat="1" ht="31.5">
      <c r="B38" s="110">
        <f>+COUNT($B$23:B37)+1</f>
        <v>12</v>
      </c>
      <c r="C38" s="111"/>
      <c r="D38" s="112" t="s">
        <v>502</v>
      </c>
      <c r="E38" s="69"/>
      <c r="F38" s="69"/>
      <c r="G38" s="9"/>
      <c r="H38" s="109"/>
      <c r="K38" s="60"/>
    </row>
    <row r="39" spans="2:11" s="62" customFormat="1">
      <c r="B39" s="108" t="s">
        <v>195</v>
      </c>
      <c r="C39" s="178" t="s">
        <v>196</v>
      </c>
      <c r="D39" s="178"/>
      <c r="E39" s="178"/>
      <c r="F39" s="178"/>
      <c r="G39" s="7"/>
      <c r="H39" s="109"/>
      <c r="K39" s="60"/>
    </row>
    <row r="40" spans="2:11" s="62" customFormat="1" ht="47.25">
      <c r="B40" s="110">
        <f>+COUNT($B$23:B39)+1</f>
        <v>13</v>
      </c>
      <c r="C40" s="111">
        <v>12421</v>
      </c>
      <c r="D40" s="112" t="s">
        <v>573</v>
      </c>
      <c r="E40" s="69" t="s">
        <v>51</v>
      </c>
      <c r="F40" s="69">
        <v>15</v>
      </c>
      <c r="G40" s="9"/>
      <c r="H40" s="109">
        <f t="shared" ref="H40:H42" si="3">+$F40*G40</f>
        <v>0</v>
      </c>
      <c r="K40" s="60"/>
    </row>
    <row r="41" spans="2:11" s="62" customFormat="1" ht="47.25">
      <c r="B41" s="110">
        <f>+COUNT($B$23:B40)+1</f>
        <v>14</v>
      </c>
      <c r="C41" s="111">
        <v>12422</v>
      </c>
      <c r="D41" s="112" t="s">
        <v>574</v>
      </c>
      <c r="E41" s="69" t="s">
        <v>51</v>
      </c>
      <c r="F41" s="69">
        <v>25</v>
      </c>
      <c r="G41" s="9"/>
      <c r="H41" s="109">
        <f t="shared" si="3"/>
        <v>0</v>
      </c>
      <c r="K41" s="60"/>
    </row>
    <row r="42" spans="2:11" s="62" customFormat="1" ht="47.25">
      <c r="B42" s="110">
        <f>+COUNT($B$23:B41)+1</f>
        <v>15</v>
      </c>
      <c r="C42" s="111">
        <v>12422</v>
      </c>
      <c r="D42" s="112" t="s">
        <v>575</v>
      </c>
      <c r="E42" s="69" t="s">
        <v>51</v>
      </c>
      <c r="F42" s="69">
        <v>19</v>
      </c>
      <c r="G42" s="9"/>
      <c r="H42" s="109">
        <f t="shared" si="3"/>
        <v>0</v>
      </c>
      <c r="K42" s="60"/>
    </row>
    <row r="43" spans="2:11" s="62" customFormat="1">
      <c r="B43" s="108" t="s">
        <v>71</v>
      </c>
      <c r="C43" s="178" t="s">
        <v>96</v>
      </c>
      <c r="D43" s="178"/>
      <c r="E43" s="178"/>
      <c r="F43" s="178"/>
      <c r="G43" s="7"/>
      <c r="H43" s="109"/>
    </row>
    <row r="44" spans="2:11" s="62" customFormat="1">
      <c r="B44" s="108" t="s">
        <v>311</v>
      </c>
      <c r="C44" s="178" t="s">
        <v>312</v>
      </c>
      <c r="D44" s="178"/>
      <c r="E44" s="178"/>
      <c r="F44" s="178"/>
      <c r="G44" s="7"/>
      <c r="H44" s="109"/>
      <c r="K44" s="60"/>
    </row>
    <row r="45" spans="2:11" s="62" customFormat="1">
      <c r="B45" s="108" t="s">
        <v>197</v>
      </c>
      <c r="C45" s="178" t="s">
        <v>198</v>
      </c>
      <c r="D45" s="178"/>
      <c r="E45" s="178"/>
      <c r="F45" s="178"/>
      <c r="G45" s="7"/>
      <c r="H45" s="109"/>
      <c r="K45" s="60"/>
    </row>
    <row r="46" spans="2:11" s="62" customFormat="1" ht="31.5">
      <c r="B46" s="110">
        <f>+COUNT($B$23:B45)+1</f>
        <v>16</v>
      </c>
      <c r="C46" s="116">
        <v>13311</v>
      </c>
      <c r="D46" s="112" t="s">
        <v>199</v>
      </c>
      <c r="E46" s="69" t="s">
        <v>23</v>
      </c>
      <c r="F46" s="69">
        <v>1</v>
      </c>
      <c r="G46" s="9"/>
      <c r="H46" s="109">
        <f t="shared" ref="H46:H47" si="4">+$F46*G46</f>
        <v>0</v>
      </c>
    </row>
    <row r="47" spans="2:11" s="62" customFormat="1" ht="31.5">
      <c r="B47" s="110">
        <f>+COUNT($B$23:B46)+1</f>
        <v>17</v>
      </c>
      <c r="C47" s="116">
        <v>13312</v>
      </c>
      <c r="D47" s="112" t="s">
        <v>200</v>
      </c>
      <c r="E47" s="69" t="s">
        <v>23</v>
      </c>
      <c r="F47" s="69">
        <v>1</v>
      </c>
      <c r="G47" s="9"/>
      <c r="H47" s="109">
        <f t="shared" si="4"/>
        <v>0</v>
      </c>
    </row>
    <row r="48" spans="2:11" s="62" customFormat="1" ht="15.75" customHeight="1">
      <c r="B48" s="117"/>
      <c r="C48" s="118"/>
      <c r="D48" s="119"/>
      <c r="E48" s="120"/>
      <c r="F48" s="121"/>
      <c r="G48" s="42"/>
      <c r="H48" s="122"/>
    </row>
    <row r="49" spans="2:8" s="62" customFormat="1" ht="16.5" thickBot="1">
      <c r="B49" s="123"/>
      <c r="C49" s="124"/>
      <c r="D49" s="124"/>
      <c r="E49" s="125"/>
      <c r="F49" s="125"/>
      <c r="G49" s="8" t="str">
        <f>C22&amp;" SKUPAJ:"</f>
        <v>PREDDELA SKUPAJ:</v>
      </c>
      <c r="H49" s="126">
        <f>SUM(H$24:H$47)</f>
        <v>0</v>
      </c>
    </row>
    <row r="50" spans="2:8" s="62" customFormat="1">
      <c r="B50" s="117"/>
      <c r="C50" s="118"/>
      <c r="D50" s="119"/>
      <c r="E50" s="120"/>
      <c r="F50" s="121"/>
      <c r="G50" s="42"/>
      <c r="H50" s="122"/>
    </row>
    <row r="51" spans="2:8" s="62" customFormat="1">
      <c r="B51" s="104" t="s">
        <v>49</v>
      </c>
      <c r="C51" s="179" t="s">
        <v>137</v>
      </c>
      <c r="D51" s="179"/>
      <c r="E51" s="105"/>
      <c r="F51" s="106"/>
      <c r="G51" s="6"/>
      <c r="H51" s="107"/>
    </row>
    <row r="52" spans="2:8" s="62" customFormat="1">
      <c r="B52" s="108" t="s">
        <v>72</v>
      </c>
      <c r="C52" s="178" t="s">
        <v>97</v>
      </c>
      <c r="D52" s="178"/>
      <c r="E52" s="178"/>
      <c r="F52" s="178"/>
      <c r="G52" s="7"/>
      <c r="H52" s="109"/>
    </row>
    <row r="53" spans="2:8" s="62" customFormat="1">
      <c r="B53" s="108"/>
      <c r="C53" s="182" t="s">
        <v>503</v>
      </c>
      <c r="D53" s="182"/>
      <c r="E53" s="182"/>
      <c r="F53" s="182"/>
      <c r="G53" s="7"/>
      <c r="H53" s="109"/>
    </row>
    <row r="54" spans="2:8" s="62" customFormat="1" ht="31.5">
      <c r="B54" s="110">
        <f>+COUNT($B$52:B52)+1</f>
        <v>1</v>
      </c>
      <c r="C54" s="111">
        <v>21114</v>
      </c>
      <c r="D54" s="112" t="s">
        <v>138</v>
      </c>
      <c r="E54" s="69" t="s">
        <v>25</v>
      </c>
      <c r="F54" s="69">
        <v>140.66</v>
      </c>
      <c r="G54" s="9"/>
      <c r="H54" s="109">
        <f t="shared" ref="H54:H56" si="5">+$F54*G54</f>
        <v>0</v>
      </c>
    </row>
    <row r="55" spans="2:8" s="62" customFormat="1" ht="63">
      <c r="B55" s="110">
        <f>+COUNT($B$52:B54)+1</f>
        <v>2</v>
      </c>
      <c r="C55" s="111">
        <v>21314</v>
      </c>
      <c r="D55" s="112" t="s">
        <v>201</v>
      </c>
      <c r="E55" s="69" t="s">
        <v>25</v>
      </c>
      <c r="F55" s="69">
        <v>197.7</v>
      </c>
      <c r="G55" s="9"/>
      <c r="H55" s="109">
        <f t="shared" si="5"/>
        <v>0</v>
      </c>
    </row>
    <row r="56" spans="2:8" s="62" customFormat="1" ht="47.25">
      <c r="B56" s="110">
        <f>+COUNT($B$52:B55)+1</f>
        <v>3</v>
      </c>
      <c r="C56" s="111">
        <v>21315</v>
      </c>
      <c r="D56" s="112" t="s">
        <v>202</v>
      </c>
      <c r="E56" s="69" t="s">
        <v>25</v>
      </c>
      <c r="F56" s="69">
        <v>98.85</v>
      </c>
      <c r="G56" s="9"/>
      <c r="H56" s="109">
        <f t="shared" si="5"/>
        <v>0</v>
      </c>
    </row>
    <row r="57" spans="2:8" s="62" customFormat="1" ht="47.25">
      <c r="B57" s="110">
        <f>+COUNT($B$52:B56)+1</f>
        <v>4</v>
      </c>
      <c r="C57" s="111">
        <v>21316</v>
      </c>
      <c r="D57" s="112" t="s">
        <v>203</v>
      </c>
      <c r="E57" s="69" t="s">
        <v>25</v>
      </c>
      <c r="F57" s="69">
        <v>98.85</v>
      </c>
      <c r="G57" s="9"/>
      <c r="H57" s="109">
        <f t="shared" ref="H57:H65" si="6">+$F57*G57</f>
        <v>0</v>
      </c>
    </row>
    <row r="58" spans="2:8" s="62" customFormat="1" ht="31.5">
      <c r="B58" s="110">
        <f>+COUNT($B$52:B57)+1</f>
        <v>5</v>
      </c>
      <c r="C58" s="111">
        <v>21752</v>
      </c>
      <c r="D58" s="112" t="s">
        <v>204</v>
      </c>
      <c r="E58" s="69" t="s">
        <v>25</v>
      </c>
      <c r="F58" s="69">
        <v>72</v>
      </c>
      <c r="G58" s="9"/>
      <c r="H58" s="109">
        <f t="shared" si="6"/>
        <v>0</v>
      </c>
    </row>
    <row r="59" spans="2:8" s="62" customFormat="1" ht="31.5">
      <c r="B59" s="110">
        <f>+COUNT($B$52:B58)+1</f>
        <v>6</v>
      </c>
      <c r="C59" s="111">
        <v>21753</v>
      </c>
      <c r="D59" s="112" t="s">
        <v>504</v>
      </c>
      <c r="E59" s="69" t="s">
        <v>25</v>
      </c>
      <c r="F59" s="69">
        <v>478</v>
      </c>
      <c r="G59" s="9"/>
      <c r="H59" s="109">
        <f t="shared" si="6"/>
        <v>0</v>
      </c>
    </row>
    <row r="60" spans="2:8" s="62" customFormat="1" ht="31.5">
      <c r="B60" s="110">
        <f>+COUNT($B$52:B59)+1</f>
        <v>7</v>
      </c>
      <c r="C60" s="111">
        <v>21754</v>
      </c>
      <c r="D60" s="112" t="s">
        <v>505</v>
      </c>
      <c r="E60" s="69" t="s">
        <v>25</v>
      </c>
      <c r="F60" s="69">
        <v>478</v>
      </c>
      <c r="G60" s="9"/>
      <c r="H60" s="109">
        <f t="shared" si="6"/>
        <v>0</v>
      </c>
    </row>
    <row r="61" spans="2:8" s="62" customFormat="1" ht="63">
      <c r="B61" s="110">
        <f>+COUNT($B$52:B60)+1</f>
        <v>8</v>
      </c>
      <c r="C61" s="111">
        <v>21364</v>
      </c>
      <c r="D61" s="112" t="s">
        <v>506</v>
      </c>
      <c r="E61" s="69" t="s">
        <v>25</v>
      </c>
      <c r="F61" s="69">
        <v>251.5</v>
      </c>
      <c r="G61" s="9"/>
      <c r="H61" s="109">
        <f t="shared" si="6"/>
        <v>0</v>
      </c>
    </row>
    <row r="62" spans="2:8" s="62" customFormat="1" ht="47.25">
      <c r="B62" s="110">
        <f>+COUNT($B$52:B61)+1</f>
        <v>9</v>
      </c>
      <c r="C62" s="111">
        <v>21365</v>
      </c>
      <c r="D62" s="112" t="s">
        <v>507</v>
      </c>
      <c r="E62" s="69" t="s">
        <v>25</v>
      </c>
      <c r="F62" s="69">
        <v>125.75</v>
      </c>
      <c r="G62" s="9"/>
      <c r="H62" s="109">
        <f t="shared" si="6"/>
        <v>0</v>
      </c>
    </row>
    <row r="63" spans="2:8" s="62" customFormat="1" ht="47.25">
      <c r="B63" s="110">
        <f>+COUNT($B$52:B62)+1</f>
        <v>10</v>
      </c>
      <c r="C63" s="111">
        <v>21366</v>
      </c>
      <c r="D63" s="112" t="s">
        <v>508</v>
      </c>
      <c r="E63" s="69" t="s">
        <v>25</v>
      </c>
      <c r="F63" s="69">
        <v>125.75</v>
      </c>
      <c r="G63" s="9"/>
      <c r="H63" s="109">
        <f t="shared" si="6"/>
        <v>0</v>
      </c>
    </row>
    <row r="64" spans="2:8" s="62" customFormat="1">
      <c r="B64" s="108" t="s">
        <v>74</v>
      </c>
      <c r="C64" s="178" t="s">
        <v>108</v>
      </c>
      <c r="D64" s="178"/>
      <c r="E64" s="178"/>
      <c r="F64" s="178"/>
      <c r="G64" s="7"/>
      <c r="H64" s="109"/>
    </row>
    <row r="65" spans="2:10" s="62" customFormat="1" ht="31.5">
      <c r="B65" s="110">
        <f>+COUNT($B$52:B64)+1</f>
        <v>11</v>
      </c>
      <c r="C65" s="111">
        <v>24325</v>
      </c>
      <c r="D65" s="112" t="s">
        <v>509</v>
      </c>
      <c r="E65" s="69" t="s">
        <v>25</v>
      </c>
      <c r="F65" s="69">
        <v>214</v>
      </c>
      <c r="G65" s="9"/>
      <c r="H65" s="109">
        <f t="shared" si="6"/>
        <v>0</v>
      </c>
    </row>
    <row r="66" spans="2:10" s="62" customFormat="1" ht="63">
      <c r="B66" s="110">
        <f>+COUNT($B$52:B65)+1</f>
        <v>12</v>
      </c>
      <c r="C66" s="111">
        <v>24651</v>
      </c>
      <c r="D66" s="112" t="s">
        <v>205</v>
      </c>
      <c r="E66" s="69" t="s">
        <v>25</v>
      </c>
      <c r="F66" s="69">
        <v>554.96</v>
      </c>
      <c r="G66" s="9"/>
      <c r="H66" s="109">
        <f t="shared" ref="H66:H70" si="7">+$F66*G66</f>
        <v>0</v>
      </c>
    </row>
    <row r="67" spans="2:10" s="62" customFormat="1" ht="63">
      <c r="B67" s="110">
        <f>+COUNT($B$52:B66)+1</f>
        <v>13</v>
      </c>
      <c r="C67" s="111">
        <v>24652</v>
      </c>
      <c r="D67" s="112" t="s">
        <v>206</v>
      </c>
      <c r="E67" s="69" t="s">
        <v>25</v>
      </c>
      <c r="F67" s="69">
        <v>145.28</v>
      </c>
      <c r="G67" s="9"/>
      <c r="H67" s="109">
        <f t="shared" si="7"/>
        <v>0</v>
      </c>
    </row>
    <row r="68" spans="2:10" s="62" customFormat="1" ht="47.25">
      <c r="B68" s="110">
        <f>+COUNT($B$52:B67)+1</f>
        <v>14</v>
      </c>
      <c r="C68" s="111">
        <v>24653</v>
      </c>
      <c r="D68" s="112" t="s">
        <v>207</v>
      </c>
      <c r="E68" s="69" t="s">
        <v>25</v>
      </c>
      <c r="F68" s="69">
        <v>36.32</v>
      </c>
      <c r="G68" s="9"/>
      <c r="H68" s="109">
        <f t="shared" si="7"/>
        <v>0</v>
      </c>
    </row>
    <row r="69" spans="2:10" s="62" customFormat="1">
      <c r="B69" s="108" t="s">
        <v>76</v>
      </c>
      <c r="C69" s="178" t="s">
        <v>98</v>
      </c>
      <c r="D69" s="178"/>
      <c r="E69" s="178"/>
      <c r="F69" s="178"/>
      <c r="G69" s="7"/>
      <c r="H69" s="109"/>
    </row>
    <row r="70" spans="2:10" s="62" customFormat="1">
      <c r="B70" s="110">
        <f>+COUNT($B$52:B69)+1</f>
        <v>15</v>
      </c>
      <c r="C70" s="111">
        <v>29121</v>
      </c>
      <c r="D70" s="127" t="s">
        <v>576</v>
      </c>
      <c r="E70" s="69" t="s">
        <v>591</v>
      </c>
      <c r="F70" s="69">
        <v>3147.65</v>
      </c>
      <c r="G70" s="9"/>
      <c r="H70" s="109">
        <f t="shared" si="7"/>
        <v>0</v>
      </c>
    </row>
    <row r="71" spans="2:10" s="62" customFormat="1" ht="15.75" customHeight="1">
      <c r="B71" s="117"/>
      <c r="C71" s="118"/>
      <c r="D71" s="119"/>
      <c r="E71" s="120"/>
      <c r="F71" s="121"/>
      <c r="G71" s="42"/>
      <c r="H71" s="122"/>
    </row>
    <row r="72" spans="2:10" s="62" customFormat="1" ht="16.5" thickBot="1">
      <c r="B72" s="123"/>
      <c r="C72" s="124"/>
      <c r="D72" s="124"/>
      <c r="E72" s="125"/>
      <c r="F72" s="125"/>
      <c r="G72" s="8" t="str">
        <f>C51&amp;" SKUPAJ:"</f>
        <v>ZEMELJSKA DELA SKUPAJ:</v>
      </c>
      <c r="H72" s="126">
        <f>SUM(H$54:H$70)</f>
        <v>0</v>
      </c>
    </row>
    <row r="73" spans="2:10" s="62" customFormat="1">
      <c r="B73" s="128"/>
      <c r="C73" s="118"/>
      <c r="D73" s="129"/>
      <c r="E73" s="130"/>
      <c r="F73" s="121"/>
      <c r="G73" s="42"/>
      <c r="H73" s="122"/>
      <c r="J73" s="63"/>
    </row>
    <row r="74" spans="2:10" s="62" customFormat="1">
      <c r="B74" s="104" t="s">
        <v>50</v>
      </c>
      <c r="C74" s="179" t="s">
        <v>7</v>
      </c>
      <c r="D74" s="179"/>
      <c r="E74" s="105"/>
      <c r="F74" s="106"/>
      <c r="G74" s="6"/>
      <c r="H74" s="107"/>
      <c r="J74" s="63"/>
    </row>
    <row r="75" spans="2:10" s="62" customFormat="1" ht="15.75" customHeight="1">
      <c r="B75" s="108" t="s">
        <v>90</v>
      </c>
      <c r="C75" s="178" t="s">
        <v>112</v>
      </c>
      <c r="D75" s="178"/>
      <c r="E75" s="178"/>
      <c r="F75" s="178"/>
      <c r="G75" s="7"/>
      <c r="H75" s="109"/>
    </row>
    <row r="76" spans="2:10" s="62" customFormat="1" ht="94.5">
      <c r="B76" s="110">
        <f>+COUNT($B75:B$75)+1</f>
        <v>1</v>
      </c>
      <c r="C76" s="111">
        <v>41135</v>
      </c>
      <c r="D76" s="112" t="s">
        <v>510</v>
      </c>
      <c r="E76" s="69" t="s">
        <v>24</v>
      </c>
      <c r="F76" s="69">
        <v>43</v>
      </c>
      <c r="G76" s="9"/>
      <c r="H76" s="109">
        <f>+$F76*G76</f>
        <v>0</v>
      </c>
      <c r="J76" s="63"/>
    </row>
    <row r="77" spans="2:10" s="62" customFormat="1" ht="63">
      <c r="B77" s="110">
        <f>+COUNT($B$75:B76)+1</f>
        <v>2</v>
      </c>
      <c r="C77" s="111">
        <v>41135</v>
      </c>
      <c r="D77" s="112" t="s">
        <v>511</v>
      </c>
      <c r="E77" s="69" t="s">
        <v>24</v>
      </c>
      <c r="F77" s="69">
        <v>43</v>
      </c>
      <c r="G77" s="9"/>
      <c r="H77" s="109">
        <f t="shared" ref="H77:H124" si="8">+$F77*G77</f>
        <v>0</v>
      </c>
      <c r="J77" s="63"/>
    </row>
    <row r="78" spans="2:10" s="62" customFormat="1" ht="47.25">
      <c r="B78" s="110">
        <f>+COUNT($B$75:B77)+1</f>
        <v>3</v>
      </c>
      <c r="C78" s="111">
        <v>41135</v>
      </c>
      <c r="D78" s="112" t="s">
        <v>512</v>
      </c>
      <c r="E78" s="69" t="s">
        <v>24</v>
      </c>
      <c r="F78" s="69">
        <v>17</v>
      </c>
      <c r="G78" s="9"/>
      <c r="H78" s="109">
        <f t="shared" si="8"/>
        <v>0</v>
      </c>
      <c r="J78" s="63"/>
    </row>
    <row r="79" spans="2:10" s="62" customFormat="1" ht="63">
      <c r="B79" s="110">
        <f>+COUNT($B$75:B78)+1</f>
        <v>4</v>
      </c>
      <c r="C79" s="111">
        <v>41225</v>
      </c>
      <c r="D79" s="112" t="s">
        <v>513</v>
      </c>
      <c r="E79" s="69" t="s">
        <v>24</v>
      </c>
      <c r="F79" s="69">
        <v>35</v>
      </c>
      <c r="G79" s="9"/>
      <c r="H79" s="109">
        <f t="shared" si="8"/>
        <v>0</v>
      </c>
      <c r="J79" s="63"/>
    </row>
    <row r="80" spans="2:10" s="62" customFormat="1" ht="31.5">
      <c r="B80" s="110">
        <f>+COUNT($B$75:B79)+1</f>
        <v>5</v>
      </c>
      <c r="C80" s="111">
        <v>41225</v>
      </c>
      <c r="D80" s="112" t="s">
        <v>514</v>
      </c>
      <c r="E80" s="69" t="s">
        <v>24</v>
      </c>
      <c r="F80" s="69">
        <v>47</v>
      </c>
      <c r="G80" s="9"/>
      <c r="H80" s="109">
        <f t="shared" si="8"/>
        <v>0</v>
      </c>
      <c r="J80" s="63"/>
    </row>
    <row r="81" spans="2:10" s="62" customFormat="1" ht="94.5">
      <c r="B81" s="110">
        <f>+COUNT($B$75:B80)+1</f>
        <v>6</v>
      </c>
      <c r="C81" s="111">
        <v>41240</v>
      </c>
      <c r="D81" s="112" t="s">
        <v>515</v>
      </c>
      <c r="E81" s="69" t="s">
        <v>54</v>
      </c>
      <c r="F81" s="69">
        <v>398</v>
      </c>
      <c r="G81" s="9"/>
      <c r="H81" s="109">
        <f t="shared" si="8"/>
        <v>0</v>
      </c>
      <c r="J81" s="63"/>
    </row>
    <row r="82" spans="2:10" s="62" customFormat="1" ht="94.5">
      <c r="B82" s="110">
        <f>+COUNT($B$75:B81)+1</f>
        <v>7</v>
      </c>
      <c r="C82" s="111">
        <v>41240</v>
      </c>
      <c r="D82" s="112" t="s">
        <v>208</v>
      </c>
      <c r="E82" s="69" t="s">
        <v>54</v>
      </c>
      <c r="F82" s="69">
        <v>197</v>
      </c>
      <c r="G82" s="9"/>
      <c r="H82" s="109">
        <f t="shared" si="8"/>
        <v>0</v>
      </c>
      <c r="J82" s="63"/>
    </row>
    <row r="83" spans="2:10" s="62" customFormat="1">
      <c r="B83" s="108" t="s">
        <v>114</v>
      </c>
      <c r="C83" s="178" t="s">
        <v>113</v>
      </c>
      <c r="D83" s="178"/>
      <c r="E83" s="178"/>
      <c r="F83" s="178"/>
      <c r="G83" s="7"/>
      <c r="H83" s="109"/>
      <c r="J83" s="63"/>
    </row>
    <row r="84" spans="2:10" s="62" customFormat="1" ht="110.25">
      <c r="B84" s="110">
        <f>+COUNT($B$75:B83)+1</f>
        <v>8</v>
      </c>
      <c r="C84" s="111">
        <v>42134.1</v>
      </c>
      <c r="D84" s="112" t="s">
        <v>209</v>
      </c>
      <c r="E84" s="69" t="s">
        <v>51</v>
      </c>
      <c r="F84" s="69">
        <v>751</v>
      </c>
      <c r="G84" s="9"/>
      <c r="H84" s="109">
        <f t="shared" si="8"/>
        <v>0</v>
      </c>
      <c r="J84" s="63"/>
    </row>
    <row r="85" spans="2:10" s="62" customFormat="1" ht="47.25">
      <c r="B85" s="110">
        <f>+COUNT($B$75:B84)+1</f>
        <v>9</v>
      </c>
      <c r="C85" s="111">
        <v>42311</v>
      </c>
      <c r="D85" s="112" t="s">
        <v>210</v>
      </c>
      <c r="E85" s="69" t="s">
        <v>51</v>
      </c>
      <c r="F85" s="69">
        <v>751</v>
      </c>
      <c r="G85" s="9"/>
      <c r="H85" s="109">
        <f t="shared" si="8"/>
        <v>0</v>
      </c>
      <c r="J85" s="63"/>
    </row>
    <row r="86" spans="2:10" s="62" customFormat="1">
      <c r="B86" s="108" t="s">
        <v>109</v>
      </c>
      <c r="C86" s="178" t="s">
        <v>100</v>
      </c>
      <c r="D86" s="178"/>
      <c r="E86" s="178"/>
      <c r="F86" s="178"/>
      <c r="G86" s="7"/>
      <c r="H86" s="109"/>
      <c r="J86" s="63"/>
    </row>
    <row r="87" spans="2:10" s="62" customFormat="1" ht="47.25">
      <c r="B87" s="110">
        <f>+COUNT($B$75:B86)+1</f>
        <v>10</v>
      </c>
      <c r="C87" s="111">
        <v>43183</v>
      </c>
      <c r="D87" s="112" t="s">
        <v>211</v>
      </c>
      <c r="E87" s="69" t="s">
        <v>54</v>
      </c>
      <c r="F87" s="69">
        <v>40</v>
      </c>
      <c r="G87" s="9"/>
      <c r="H87" s="109">
        <f t="shared" si="8"/>
        <v>0</v>
      </c>
      <c r="J87" s="63"/>
    </row>
    <row r="88" spans="2:10" s="62" customFormat="1" ht="110.25">
      <c r="B88" s="110">
        <f>+COUNT($B$75:B87)+1</f>
        <v>11</v>
      </c>
      <c r="C88" s="111">
        <v>43183.1</v>
      </c>
      <c r="D88" s="112" t="s">
        <v>516</v>
      </c>
      <c r="E88" s="69" t="s">
        <v>51</v>
      </c>
      <c r="F88" s="69">
        <v>60</v>
      </c>
      <c r="G88" s="9"/>
      <c r="H88" s="109">
        <f t="shared" si="8"/>
        <v>0</v>
      </c>
      <c r="J88" s="63"/>
    </row>
    <row r="89" spans="2:10" s="62" customFormat="1" ht="47.25">
      <c r="B89" s="110">
        <f>+COUNT($B$75:B88)+1</f>
        <v>12</v>
      </c>
      <c r="C89" s="111">
        <v>43184</v>
      </c>
      <c r="D89" s="112" t="s">
        <v>212</v>
      </c>
      <c r="E89" s="69" t="s">
        <v>54</v>
      </c>
      <c r="F89" s="69">
        <v>182.8</v>
      </c>
      <c r="G89" s="9"/>
      <c r="H89" s="109">
        <f t="shared" si="8"/>
        <v>0</v>
      </c>
      <c r="J89" s="63"/>
    </row>
    <row r="90" spans="2:10" s="62" customFormat="1" ht="47.25">
      <c r="B90" s="110">
        <f>+COUNT($B$75:B89)+1</f>
        <v>13</v>
      </c>
      <c r="C90" s="111">
        <v>43184</v>
      </c>
      <c r="D90" s="112" t="s">
        <v>517</v>
      </c>
      <c r="E90" s="69" t="s">
        <v>54</v>
      </c>
      <c r="F90" s="69">
        <v>80.5</v>
      </c>
      <c r="G90" s="9"/>
      <c r="H90" s="109">
        <f t="shared" si="8"/>
        <v>0</v>
      </c>
      <c r="J90" s="63"/>
    </row>
    <row r="91" spans="2:10" s="62" customFormat="1" ht="31.5">
      <c r="B91" s="110">
        <f>+COUNT($B$75:B90)+1</f>
        <v>14</v>
      </c>
      <c r="C91" s="111">
        <v>43188</v>
      </c>
      <c r="D91" s="112" t="s">
        <v>213</v>
      </c>
      <c r="E91" s="69"/>
      <c r="F91" s="69"/>
      <c r="G91" s="9"/>
      <c r="H91" s="109"/>
      <c r="J91" s="63"/>
    </row>
    <row r="92" spans="2:10" s="62" customFormat="1">
      <c r="B92" s="110" t="s">
        <v>520</v>
      </c>
      <c r="C92" s="111"/>
      <c r="D92" s="112" t="s">
        <v>214</v>
      </c>
      <c r="E92" s="69" t="s">
        <v>23</v>
      </c>
      <c r="F92" s="69">
        <v>2</v>
      </c>
      <c r="G92" s="9"/>
      <c r="H92" s="109">
        <f t="shared" si="8"/>
        <v>0</v>
      </c>
      <c r="J92" s="63"/>
    </row>
    <row r="93" spans="2:10" s="62" customFormat="1">
      <c r="B93" s="110" t="s">
        <v>521</v>
      </c>
      <c r="C93" s="111"/>
      <c r="D93" s="112" t="s">
        <v>518</v>
      </c>
      <c r="E93" s="69" t="s">
        <v>23</v>
      </c>
      <c r="F93" s="69">
        <v>1</v>
      </c>
      <c r="G93" s="9"/>
      <c r="H93" s="109">
        <f t="shared" si="8"/>
        <v>0</v>
      </c>
      <c r="J93" s="63"/>
    </row>
    <row r="94" spans="2:10" s="62" customFormat="1">
      <c r="B94" s="110" t="s">
        <v>522</v>
      </c>
      <c r="C94" s="111"/>
      <c r="D94" s="112" t="s">
        <v>519</v>
      </c>
      <c r="E94" s="69" t="s">
        <v>23</v>
      </c>
      <c r="F94" s="69">
        <v>1</v>
      </c>
      <c r="G94" s="9"/>
      <c r="H94" s="109">
        <f t="shared" si="8"/>
        <v>0</v>
      </c>
      <c r="J94" s="63"/>
    </row>
    <row r="95" spans="2:10" s="62" customFormat="1" ht="47.25">
      <c r="B95" s="110">
        <f>+COUNT($B$75:B94)+1</f>
        <v>15</v>
      </c>
      <c r="C95" s="111">
        <v>43901</v>
      </c>
      <c r="D95" s="112" t="s">
        <v>523</v>
      </c>
      <c r="E95" s="69" t="s">
        <v>23</v>
      </c>
      <c r="F95" s="69">
        <v>9</v>
      </c>
      <c r="G95" s="9"/>
      <c r="H95" s="109">
        <f t="shared" si="8"/>
        <v>0</v>
      </c>
      <c r="J95" s="63"/>
    </row>
    <row r="96" spans="2:10" s="62" customFormat="1" ht="31.5">
      <c r="B96" s="110">
        <f>+COUNT($B$75:B95)+1</f>
        <v>16</v>
      </c>
      <c r="C96" s="111">
        <v>43904</v>
      </c>
      <c r="D96" s="112" t="s">
        <v>524</v>
      </c>
      <c r="E96" s="69" t="s">
        <v>51</v>
      </c>
      <c r="F96" s="69">
        <v>358.3</v>
      </c>
      <c r="G96" s="9"/>
      <c r="H96" s="109">
        <f t="shared" si="8"/>
        <v>0</v>
      </c>
      <c r="J96" s="63"/>
    </row>
    <row r="97" spans="2:10" s="62" customFormat="1" ht="31.5">
      <c r="B97" s="110">
        <f>+COUNT($B$75:B96)+1</f>
        <v>17</v>
      </c>
      <c r="C97" s="111">
        <v>43831</v>
      </c>
      <c r="D97" s="112" t="s">
        <v>215</v>
      </c>
      <c r="E97" s="69" t="s">
        <v>51</v>
      </c>
      <c r="F97" s="69">
        <v>358.3</v>
      </c>
      <c r="G97" s="9"/>
      <c r="H97" s="109">
        <f t="shared" si="8"/>
        <v>0</v>
      </c>
      <c r="J97" s="63"/>
    </row>
    <row r="98" spans="2:10" s="62" customFormat="1">
      <c r="B98" s="110">
        <f>+COUNT($B$75:B97)+1</f>
        <v>18</v>
      </c>
      <c r="C98" s="111">
        <v>43841</v>
      </c>
      <c r="D98" s="112" t="s">
        <v>216</v>
      </c>
      <c r="E98" s="69" t="s">
        <v>51</v>
      </c>
      <c r="F98" s="69">
        <v>358.3</v>
      </c>
      <c r="G98" s="9"/>
      <c r="H98" s="109">
        <f t="shared" si="8"/>
        <v>0</v>
      </c>
      <c r="J98" s="63"/>
    </row>
    <row r="99" spans="2:10" s="62" customFormat="1">
      <c r="B99" s="108" t="s">
        <v>101</v>
      </c>
      <c r="C99" s="178" t="s">
        <v>102</v>
      </c>
      <c r="D99" s="178"/>
      <c r="E99" s="178"/>
      <c r="F99" s="178"/>
      <c r="G99" s="7"/>
      <c r="H99" s="109"/>
      <c r="J99" s="63"/>
    </row>
    <row r="100" spans="2:10" s="62" customFormat="1" ht="47.25">
      <c r="B100" s="110">
        <f>+COUNT($B$75:B99)+1</f>
        <v>19</v>
      </c>
      <c r="C100" s="111">
        <v>44163</v>
      </c>
      <c r="D100" s="112" t="s">
        <v>525</v>
      </c>
      <c r="E100" s="69" t="s">
        <v>23</v>
      </c>
      <c r="F100" s="69">
        <v>1</v>
      </c>
      <c r="G100" s="9"/>
      <c r="H100" s="109">
        <f t="shared" si="8"/>
        <v>0</v>
      </c>
      <c r="J100" s="63"/>
    </row>
    <row r="101" spans="2:10" s="62" customFormat="1" ht="47.25">
      <c r="B101" s="110">
        <f>+COUNT($B$75:B100)+1</f>
        <v>20</v>
      </c>
      <c r="C101" s="111">
        <v>44173</v>
      </c>
      <c r="D101" s="112" t="s">
        <v>119</v>
      </c>
      <c r="E101" s="69" t="s">
        <v>23</v>
      </c>
      <c r="F101" s="69">
        <v>4</v>
      </c>
      <c r="G101" s="9"/>
      <c r="H101" s="109">
        <f t="shared" si="8"/>
        <v>0</v>
      </c>
      <c r="J101" s="63"/>
    </row>
    <row r="102" spans="2:10" s="62" customFormat="1" ht="126">
      <c r="B102" s="110">
        <f>+COUNT($B$75:B101)+1</f>
        <v>21</v>
      </c>
      <c r="C102" s="111">
        <v>44376</v>
      </c>
      <c r="D102" s="112" t="s">
        <v>217</v>
      </c>
      <c r="E102" s="69" t="s">
        <v>23</v>
      </c>
      <c r="F102" s="69">
        <v>7</v>
      </c>
      <c r="G102" s="9"/>
      <c r="H102" s="109">
        <f t="shared" si="8"/>
        <v>0</v>
      </c>
      <c r="J102" s="63"/>
    </row>
    <row r="103" spans="2:10" s="62" customFormat="1" ht="78.75">
      <c r="B103" s="110">
        <f>+COUNT($B$75:B102)+1</f>
        <v>22</v>
      </c>
      <c r="C103" s="111">
        <v>44890</v>
      </c>
      <c r="D103" s="112" t="s">
        <v>218</v>
      </c>
      <c r="E103" s="69" t="s">
        <v>23</v>
      </c>
      <c r="F103" s="69">
        <v>7</v>
      </c>
      <c r="G103" s="9"/>
      <c r="H103" s="109">
        <f t="shared" si="8"/>
        <v>0</v>
      </c>
      <c r="J103" s="63"/>
    </row>
    <row r="104" spans="2:10" s="62" customFormat="1" ht="47.25">
      <c r="B104" s="110">
        <f>+COUNT($B$75:B103)+1</f>
        <v>23</v>
      </c>
      <c r="C104" s="111">
        <v>44845</v>
      </c>
      <c r="D104" s="112" t="s">
        <v>219</v>
      </c>
      <c r="E104" s="69" t="s">
        <v>23</v>
      </c>
      <c r="F104" s="69">
        <v>4</v>
      </c>
      <c r="G104" s="9"/>
      <c r="H104" s="109">
        <f t="shared" si="8"/>
        <v>0</v>
      </c>
      <c r="J104" s="63"/>
    </row>
    <row r="105" spans="2:10" s="62" customFormat="1" ht="47.25">
      <c r="B105" s="110">
        <f>+COUNT($B$75:B104)+1</f>
        <v>24</v>
      </c>
      <c r="C105" s="111">
        <v>44951</v>
      </c>
      <c r="D105" s="112" t="s">
        <v>526</v>
      </c>
      <c r="E105" s="69" t="s">
        <v>23</v>
      </c>
      <c r="F105" s="69">
        <v>3</v>
      </c>
      <c r="G105" s="9"/>
      <c r="H105" s="109">
        <f t="shared" si="8"/>
        <v>0</v>
      </c>
      <c r="J105" s="63"/>
    </row>
    <row r="106" spans="2:10" s="62" customFormat="1" ht="47.25">
      <c r="B106" s="110">
        <f>+COUNT($B$75:B105)+1</f>
        <v>25</v>
      </c>
      <c r="C106" s="111">
        <v>44952</v>
      </c>
      <c r="D106" s="112" t="s">
        <v>220</v>
      </c>
      <c r="E106" s="69" t="s">
        <v>23</v>
      </c>
      <c r="F106" s="69">
        <v>7</v>
      </c>
      <c r="G106" s="9"/>
      <c r="H106" s="109">
        <f t="shared" si="8"/>
        <v>0</v>
      </c>
      <c r="J106" s="63"/>
    </row>
    <row r="107" spans="2:10" s="62" customFormat="1" ht="31.5">
      <c r="B107" s="110">
        <f>+COUNT($B$75:B106)+1</f>
        <v>26</v>
      </c>
      <c r="C107" s="111">
        <v>44957</v>
      </c>
      <c r="D107" s="112" t="s">
        <v>527</v>
      </c>
      <c r="E107" s="69" t="s">
        <v>23</v>
      </c>
      <c r="F107" s="69">
        <v>4</v>
      </c>
      <c r="G107" s="9"/>
      <c r="H107" s="109">
        <f t="shared" si="8"/>
        <v>0</v>
      </c>
      <c r="J107" s="63"/>
    </row>
    <row r="108" spans="2:10" s="62" customFormat="1" ht="47.25">
      <c r="B108" s="110">
        <f>+COUNT($B$75:B107)+1</f>
        <v>27</v>
      </c>
      <c r="C108" s="111">
        <v>44972</v>
      </c>
      <c r="D108" s="112" t="s">
        <v>221</v>
      </c>
      <c r="E108" s="69" t="s">
        <v>23</v>
      </c>
      <c r="F108" s="69">
        <v>6</v>
      </c>
      <c r="G108" s="9"/>
      <c r="H108" s="109">
        <f t="shared" si="8"/>
        <v>0</v>
      </c>
      <c r="J108" s="63"/>
    </row>
    <row r="109" spans="2:10" s="62" customFormat="1" ht="47.25">
      <c r="B109" s="110">
        <f>+COUNT($B$75:B108)+1</f>
        <v>28</v>
      </c>
      <c r="C109" s="111">
        <v>44994</v>
      </c>
      <c r="D109" s="112" t="s">
        <v>222</v>
      </c>
      <c r="E109" s="69" t="s">
        <v>23</v>
      </c>
      <c r="F109" s="69">
        <v>4</v>
      </c>
      <c r="G109" s="9"/>
      <c r="H109" s="109">
        <f t="shared" si="8"/>
        <v>0</v>
      </c>
      <c r="J109" s="63"/>
    </row>
    <row r="110" spans="2:10" s="62" customFormat="1" ht="47.25">
      <c r="B110" s="110">
        <f>+COUNT($B$75:B109)+1</f>
        <v>29</v>
      </c>
      <c r="C110" s="111">
        <v>451004</v>
      </c>
      <c r="D110" s="112" t="s">
        <v>528</v>
      </c>
      <c r="E110" s="69" t="s">
        <v>23</v>
      </c>
      <c r="F110" s="69">
        <v>1</v>
      </c>
      <c r="G110" s="9"/>
      <c r="H110" s="109">
        <f t="shared" si="8"/>
        <v>0</v>
      </c>
      <c r="J110" s="63"/>
    </row>
    <row r="111" spans="2:10" s="62" customFormat="1" ht="47.25">
      <c r="B111" s="110">
        <f>+COUNT($B$75:B110)+1</f>
        <v>30</v>
      </c>
      <c r="C111" s="111">
        <v>451004</v>
      </c>
      <c r="D111" s="112" t="s">
        <v>529</v>
      </c>
      <c r="E111" s="69" t="s">
        <v>23</v>
      </c>
      <c r="F111" s="69">
        <v>1</v>
      </c>
      <c r="G111" s="9"/>
      <c r="H111" s="109">
        <f t="shared" si="8"/>
        <v>0</v>
      </c>
      <c r="J111" s="63"/>
    </row>
    <row r="112" spans="2:10" s="62" customFormat="1">
      <c r="B112" s="108" t="s">
        <v>103</v>
      </c>
      <c r="C112" s="178" t="s">
        <v>104</v>
      </c>
      <c r="D112" s="178"/>
      <c r="E112" s="178"/>
      <c r="F112" s="178"/>
      <c r="G112" s="7"/>
      <c r="H112" s="109"/>
      <c r="J112" s="63"/>
    </row>
    <row r="113" spans="2:10" s="62" customFormat="1" ht="47.25">
      <c r="B113" s="110">
        <f>+COUNT($B$75:B112)+1</f>
        <v>31</v>
      </c>
      <c r="C113" s="111">
        <v>45117</v>
      </c>
      <c r="D113" s="112" t="s">
        <v>530</v>
      </c>
      <c r="E113" s="69" t="s">
        <v>51</v>
      </c>
      <c r="F113" s="69">
        <v>8</v>
      </c>
      <c r="G113" s="9"/>
      <c r="H113" s="109">
        <f t="shared" si="8"/>
        <v>0</v>
      </c>
      <c r="J113" s="63"/>
    </row>
    <row r="114" spans="2:10" s="62" customFormat="1" ht="47.25">
      <c r="B114" s="110">
        <f>+COUNT($B$75:B113)+1</f>
        <v>32</v>
      </c>
      <c r="C114" s="111">
        <v>45118</v>
      </c>
      <c r="D114" s="112" t="s">
        <v>531</v>
      </c>
      <c r="E114" s="69" t="s">
        <v>51</v>
      </c>
      <c r="F114" s="69">
        <v>59.1</v>
      </c>
      <c r="G114" s="9"/>
      <c r="H114" s="109">
        <f t="shared" si="8"/>
        <v>0</v>
      </c>
      <c r="J114" s="63"/>
    </row>
    <row r="115" spans="2:10" s="62" customFormat="1" ht="63">
      <c r="B115" s="110">
        <f>+COUNT($B$75:B114)+1</f>
        <v>33</v>
      </c>
      <c r="C115" s="111">
        <v>45119</v>
      </c>
      <c r="D115" s="112" t="s">
        <v>223</v>
      </c>
      <c r="E115" s="69" t="s">
        <v>51</v>
      </c>
      <c r="F115" s="69">
        <v>66.5</v>
      </c>
      <c r="G115" s="9"/>
      <c r="H115" s="109">
        <f t="shared" si="8"/>
        <v>0</v>
      </c>
      <c r="J115" s="63"/>
    </row>
    <row r="116" spans="2:10" s="62" customFormat="1" ht="63">
      <c r="B116" s="110">
        <f>+COUNT($B$75:B115)+1</f>
        <v>34</v>
      </c>
      <c r="C116" s="111">
        <v>45213</v>
      </c>
      <c r="D116" s="112" t="s">
        <v>532</v>
      </c>
      <c r="E116" s="69" t="s">
        <v>23</v>
      </c>
      <c r="F116" s="69">
        <v>2</v>
      </c>
      <c r="G116" s="9"/>
      <c r="H116" s="109">
        <f t="shared" si="8"/>
        <v>0</v>
      </c>
      <c r="J116" s="63"/>
    </row>
    <row r="117" spans="2:10" s="62" customFormat="1" ht="63">
      <c r="B117" s="110">
        <f>+COUNT($B$75:B116)+1</f>
        <v>35</v>
      </c>
      <c r="C117" s="111">
        <v>45214</v>
      </c>
      <c r="D117" s="112" t="s">
        <v>533</v>
      </c>
      <c r="E117" s="69" t="s">
        <v>23</v>
      </c>
      <c r="F117" s="69">
        <v>3</v>
      </c>
      <c r="G117" s="9"/>
      <c r="H117" s="109">
        <f t="shared" si="8"/>
        <v>0</v>
      </c>
      <c r="J117" s="63"/>
    </row>
    <row r="118" spans="2:10" s="62" customFormat="1" ht="63">
      <c r="B118" s="110">
        <f>+COUNT($B$75:B117)+1</f>
        <v>36</v>
      </c>
      <c r="C118" s="111" t="s">
        <v>534</v>
      </c>
      <c r="D118" s="112" t="s">
        <v>535</v>
      </c>
      <c r="E118" s="69" t="s">
        <v>23</v>
      </c>
      <c r="F118" s="69">
        <v>4</v>
      </c>
      <c r="G118" s="9"/>
      <c r="H118" s="109">
        <f t="shared" si="8"/>
        <v>0</v>
      </c>
      <c r="J118" s="63"/>
    </row>
    <row r="119" spans="2:10" s="62" customFormat="1" ht="63">
      <c r="B119" s="110">
        <f>+COUNT($B$75:B118)+1</f>
        <v>37</v>
      </c>
      <c r="C119" s="111" t="s">
        <v>536</v>
      </c>
      <c r="D119" s="112" t="s">
        <v>537</v>
      </c>
      <c r="E119" s="69" t="s">
        <v>23</v>
      </c>
      <c r="F119" s="69">
        <v>2</v>
      </c>
      <c r="G119" s="9"/>
      <c r="H119" s="109">
        <f t="shared" si="8"/>
        <v>0</v>
      </c>
      <c r="J119" s="63"/>
    </row>
    <row r="120" spans="2:10" s="62" customFormat="1" ht="47.25">
      <c r="B120" s="110">
        <f>+COUNT($B$75:B119)+1</f>
        <v>38</v>
      </c>
      <c r="C120" s="111">
        <v>45250</v>
      </c>
      <c r="D120" s="112" t="s">
        <v>538</v>
      </c>
      <c r="E120" s="69" t="s">
        <v>23</v>
      </c>
      <c r="F120" s="69">
        <v>1</v>
      </c>
      <c r="G120" s="9"/>
      <c r="H120" s="109">
        <f t="shared" si="8"/>
        <v>0</v>
      </c>
      <c r="J120" s="63"/>
    </row>
    <row r="121" spans="2:10" s="62" customFormat="1" ht="78.75">
      <c r="B121" s="110">
        <f>+COUNT($B$75:B120)+1</f>
        <v>39</v>
      </c>
      <c r="C121" s="111">
        <v>45251</v>
      </c>
      <c r="D121" s="112" t="s">
        <v>224</v>
      </c>
      <c r="E121" s="69"/>
      <c r="F121" s="69"/>
      <c r="G121" s="9"/>
      <c r="H121" s="109"/>
      <c r="J121" s="63"/>
    </row>
    <row r="122" spans="2:10" s="62" customFormat="1">
      <c r="B122" s="110"/>
      <c r="C122" s="111"/>
      <c r="D122" s="112" t="s">
        <v>539</v>
      </c>
      <c r="E122" s="69" t="s">
        <v>23</v>
      </c>
      <c r="F122" s="69">
        <v>3</v>
      </c>
      <c r="G122" s="9"/>
      <c r="H122" s="109">
        <f t="shared" si="8"/>
        <v>0</v>
      </c>
      <c r="J122" s="63"/>
    </row>
    <row r="123" spans="2:10" s="62" customFormat="1" ht="78.75">
      <c r="B123" s="110">
        <f>+COUNT($B$75:B122)+1</f>
        <v>40</v>
      </c>
      <c r="C123" s="111">
        <v>45252</v>
      </c>
      <c r="D123" s="112" t="s">
        <v>540</v>
      </c>
      <c r="E123" s="69"/>
      <c r="F123" s="69"/>
      <c r="G123" s="9"/>
      <c r="H123" s="109"/>
      <c r="J123" s="63"/>
    </row>
    <row r="124" spans="2:10" s="62" customFormat="1">
      <c r="B124" s="110"/>
      <c r="C124" s="111"/>
      <c r="D124" s="112" t="s">
        <v>541</v>
      </c>
      <c r="E124" s="69" t="s">
        <v>23</v>
      </c>
      <c r="F124" s="69">
        <v>1</v>
      </c>
      <c r="G124" s="9"/>
      <c r="H124" s="109">
        <f t="shared" si="8"/>
        <v>0</v>
      </c>
      <c r="J124" s="63"/>
    </row>
    <row r="125" spans="2:10" s="62" customFormat="1" ht="15.75" customHeight="1">
      <c r="B125" s="117"/>
      <c r="C125" s="118"/>
      <c r="D125" s="119"/>
      <c r="E125" s="120"/>
      <c r="F125" s="121"/>
      <c r="G125" s="42"/>
      <c r="H125" s="122"/>
    </row>
    <row r="126" spans="2:10" s="62" customFormat="1" ht="16.5" thickBot="1">
      <c r="B126" s="123"/>
      <c r="C126" s="124"/>
      <c r="D126" s="124"/>
      <c r="E126" s="125"/>
      <c r="F126" s="125"/>
      <c r="G126" s="8" t="str">
        <f>C74&amp;" SKUPAJ:"</f>
        <v>ODVODNJAVANJE SKUPAJ:</v>
      </c>
      <c r="H126" s="126">
        <f>SUM(H$76:H$124)</f>
        <v>0</v>
      </c>
    </row>
    <row r="127" spans="2:10" s="62" customFormat="1">
      <c r="B127" s="128"/>
      <c r="C127" s="118"/>
      <c r="D127" s="129"/>
      <c r="E127" s="130"/>
      <c r="F127" s="121"/>
      <c r="G127" s="42"/>
      <c r="H127" s="122"/>
      <c r="J127" s="63"/>
    </row>
    <row r="128" spans="2:10" s="62" customFormat="1">
      <c r="B128" s="104" t="s">
        <v>53</v>
      </c>
      <c r="C128" s="179" t="s">
        <v>93</v>
      </c>
      <c r="D128" s="179"/>
      <c r="E128" s="105"/>
      <c r="F128" s="106"/>
      <c r="G128" s="6"/>
      <c r="H128" s="107"/>
      <c r="J128" s="63"/>
    </row>
    <row r="129" spans="2:10" s="62" customFormat="1" ht="15.75" customHeight="1">
      <c r="B129" s="108" t="s">
        <v>225</v>
      </c>
      <c r="C129" s="178" t="s">
        <v>226</v>
      </c>
      <c r="D129" s="178"/>
      <c r="E129" s="178"/>
      <c r="F129" s="178"/>
      <c r="G129" s="7"/>
      <c r="H129" s="109"/>
    </row>
    <row r="130" spans="2:10" s="62" customFormat="1" ht="78.75">
      <c r="B130" s="110">
        <f>+COUNT($B$129:B129)+1</f>
        <v>1</v>
      </c>
      <c r="C130" s="111">
        <v>54590</v>
      </c>
      <c r="D130" s="112" t="s">
        <v>542</v>
      </c>
      <c r="E130" s="69" t="s">
        <v>25</v>
      </c>
      <c r="F130" s="69">
        <v>571</v>
      </c>
      <c r="G130" s="9"/>
      <c r="H130" s="109">
        <f>+$F130*G130</f>
        <v>0</v>
      </c>
      <c r="J130" s="63"/>
    </row>
    <row r="131" spans="2:10" s="62" customFormat="1" ht="63">
      <c r="B131" s="110">
        <f>+COUNT($B$129:B130)+1</f>
        <v>2</v>
      </c>
      <c r="C131" s="111">
        <v>54591</v>
      </c>
      <c r="D131" s="112" t="s">
        <v>227</v>
      </c>
      <c r="E131" s="69" t="s">
        <v>25</v>
      </c>
      <c r="F131" s="69">
        <v>32</v>
      </c>
      <c r="G131" s="9"/>
      <c r="H131" s="109">
        <f t="shared" ref="H131:H133" si="9">+$F131*G131</f>
        <v>0</v>
      </c>
      <c r="J131" s="63"/>
    </row>
    <row r="132" spans="2:10" s="62" customFormat="1" ht="63">
      <c r="B132" s="110">
        <f>+COUNT($B$129:B131)+1</f>
        <v>3</v>
      </c>
      <c r="C132" s="111">
        <v>54593</v>
      </c>
      <c r="D132" s="112" t="s">
        <v>228</v>
      </c>
      <c r="E132" s="69" t="s">
        <v>25</v>
      </c>
      <c r="F132" s="69">
        <v>103</v>
      </c>
      <c r="G132" s="9"/>
      <c r="H132" s="109">
        <f t="shared" si="9"/>
        <v>0</v>
      </c>
      <c r="J132" s="63"/>
    </row>
    <row r="133" spans="2:10" s="62" customFormat="1" ht="31.5">
      <c r="B133" s="110">
        <f>+COUNT($B$129:B132)+1</f>
        <v>4</v>
      </c>
      <c r="C133" s="111">
        <v>54594</v>
      </c>
      <c r="D133" s="112" t="s">
        <v>229</v>
      </c>
      <c r="E133" s="69" t="s">
        <v>24</v>
      </c>
      <c r="F133" s="69">
        <v>541</v>
      </c>
      <c r="G133" s="9"/>
      <c r="H133" s="109">
        <f t="shared" si="9"/>
        <v>0</v>
      </c>
      <c r="J133" s="63"/>
    </row>
    <row r="134" spans="2:10" s="62" customFormat="1" ht="15.75" customHeight="1">
      <c r="B134" s="117"/>
      <c r="C134" s="118"/>
      <c r="D134" s="119"/>
      <c r="E134" s="120"/>
      <c r="F134" s="121"/>
      <c r="G134" s="42"/>
      <c r="H134" s="122"/>
    </row>
    <row r="135" spans="2:10" s="62" customFormat="1" ht="16.5" thickBot="1">
      <c r="B135" s="123"/>
      <c r="C135" s="124"/>
      <c r="D135" s="124"/>
      <c r="E135" s="125"/>
      <c r="F135" s="125"/>
      <c r="G135" s="8" t="str">
        <f>C128&amp;" SKUPAJ:"</f>
        <v>GRADBENA IN OBRTNIŠKA DELA SKUPAJ:</v>
      </c>
      <c r="H135" s="126">
        <f>SUM(H$130:H$133)</f>
        <v>0</v>
      </c>
    </row>
    <row r="137" spans="2:10" s="62" customFormat="1">
      <c r="B137" s="104" t="s">
        <v>67</v>
      </c>
      <c r="C137" s="179" t="s">
        <v>8</v>
      </c>
      <c r="D137" s="179"/>
      <c r="E137" s="105"/>
      <c r="F137" s="106"/>
      <c r="G137" s="6"/>
      <c r="H137" s="107"/>
      <c r="J137" s="63"/>
    </row>
    <row r="138" spans="2:10" s="62" customFormat="1">
      <c r="B138" s="108" t="s">
        <v>88</v>
      </c>
      <c r="C138" s="178" t="s">
        <v>120</v>
      </c>
      <c r="D138" s="178"/>
      <c r="E138" s="178"/>
      <c r="F138" s="178"/>
      <c r="G138" s="7"/>
      <c r="H138" s="109"/>
    </row>
    <row r="139" spans="2:10" s="62" customFormat="1">
      <c r="B139" s="110">
        <f>+COUNT($B$138:B138)+1</f>
        <v>1</v>
      </c>
      <c r="C139" s="134">
        <v>79311</v>
      </c>
      <c r="D139" s="127" t="s">
        <v>68</v>
      </c>
      <c r="E139" s="131" t="s">
        <v>69</v>
      </c>
      <c r="F139" s="131">
        <v>40</v>
      </c>
      <c r="G139" s="54"/>
      <c r="H139" s="109">
        <f t="shared" ref="H139:H140" si="10">+$F139*G139</f>
        <v>0</v>
      </c>
      <c r="J139" s="63"/>
    </row>
    <row r="140" spans="2:10" s="62" customFormat="1" ht="31.5">
      <c r="B140" s="110">
        <f>+COUNT($B$138:B139)+1</f>
        <v>2</v>
      </c>
      <c r="C140" s="111">
        <v>79514</v>
      </c>
      <c r="D140" s="112" t="s">
        <v>70</v>
      </c>
      <c r="E140" s="69" t="s">
        <v>23</v>
      </c>
      <c r="F140" s="69">
        <v>1</v>
      </c>
      <c r="G140" s="9"/>
      <c r="H140" s="109">
        <f t="shared" si="10"/>
        <v>0</v>
      </c>
      <c r="J140" s="63"/>
    </row>
    <row r="141" spans="2:10" s="62" customFormat="1" ht="15.75" customHeight="1">
      <c r="B141" s="117"/>
      <c r="C141" s="118"/>
      <c r="D141" s="119"/>
      <c r="E141" s="120"/>
      <c r="F141" s="121"/>
      <c r="G141" s="42"/>
      <c r="H141" s="122"/>
    </row>
    <row r="142" spans="2:10" s="62" customFormat="1" ht="16.5" thickBot="1">
      <c r="B142" s="123"/>
      <c r="C142" s="124"/>
      <c r="D142" s="124"/>
      <c r="E142" s="125"/>
      <c r="F142" s="125"/>
      <c r="G142" s="8" t="str">
        <f>C137&amp;" SKUPAJ:"</f>
        <v>TUJE STORITVE SKUPAJ:</v>
      </c>
      <c r="H142" s="126">
        <f>SUM(H$139:H$140)</f>
        <v>0</v>
      </c>
    </row>
  </sheetData>
  <sheetProtection algorithmName="SHA-512" hashValue="FnPKoawg/ZaNHd9UcDwfPqLAQLdEB2ood+IfbTkG9DsoiCU4Nfr2RGUD4Hqr6w8J0ycRuzHP4uZc+FxUfLurxw==" saltValue="fEI3QpYRyHXOOIJVkSnfww==" spinCount="100000" sheet="1" objects="1" scenarios="1"/>
  <mergeCells count="25">
    <mergeCell ref="C37:F37"/>
    <mergeCell ref="B20:F20"/>
    <mergeCell ref="C22:D22"/>
    <mergeCell ref="C23:F23"/>
    <mergeCell ref="C30:F30"/>
    <mergeCell ref="C31:F31"/>
    <mergeCell ref="C112:F112"/>
    <mergeCell ref="C137:D137"/>
    <mergeCell ref="C138:F138"/>
    <mergeCell ref="C74:D74"/>
    <mergeCell ref="C75:F75"/>
    <mergeCell ref="C128:D128"/>
    <mergeCell ref="C129:F129"/>
    <mergeCell ref="C83:F83"/>
    <mergeCell ref="C39:F39"/>
    <mergeCell ref="C53:F53"/>
    <mergeCell ref="C64:F64"/>
    <mergeCell ref="C86:F86"/>
    <mergeCell ref="C99:F99"/>
    <mergeCell ref="C52:F52"/>
    <mergeCell ref="C69:F69"/>
    <mergeCell ref="C43:F43"/>
    <mergeCell ref="C44:F44"/>
    <mergeCell ref="C45:F45"/>
    <mergeCell ref="C51:D51"/>
  </mergeCells>
  <pageMargins left="0.70866141732283472" right="0.70866141732283472" top="0.74803149606299213" bottom="0.74803149606299213" header="0.31496062992125984" footer="0.31496062992125984"/>
  <pageSetup paperSize="9" scale="68" orientation="portrait" r:id="rId1"/>
  <headerFooter>
    <oddHeader>&amp;C&amp;"-,Ležeče"Prestavitev R2-402/1426 Solkan-Gonjače
(mimo naselja Kojsko) – 2.Faza - 2.etapa (3)&amp;R&amp;"-,Ležeče"RAZPIS 2021</oddHeader>
    <oddFooter>Stran &amp;P od &amp;N</oddFooter>
  </headerFooter>
  <rowBreaks count="2" manualBreakCount="2">
    <brk id="42" min="1" max="7" man="1"/>
    <brk id="98" min="1" max="7" man="1"/>
  </rowBreaks>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C21CE-D299-4602-BC33-AF806F491454}">
  <sheetPr>
    <tabColor rgb="FF00339C"/>
  </sheetPr>
  <dimension ref="B3:E37"/>
  <sheetViews>
    <sheetView view="pageBreakPreview" zoomScaleNormal="100" zoomScaleSheetLayoutView="100" workbookViewId="0">
      <selection activeCell="E21" sqref="E21"/>
    </sheetView>
  </sheetViews>
  <sheetFormatPr defaultRowHeight="14.25"/>
  <cols>
    <col min="1" max="2" width="9.140625" style="36"/>
    <col min="3" max="3" width="90.5703125" style="36" customWidth="1"/>
    <col min="4" max="4" width="8.7109375" style="36" customWidth="1"/>
    <col min="5" max="5" width="17.85546875" style="38" customWidth="1"/>
    <col min="6" max="258" width="9.140625" style="36"/>
    <col min="259" max="259" width="50.5703125" style="36" customWidth="1"/>
    <col min="260" max="260" width="9.140625" style="36"/>
    <col min="261" max="261" width="13.85546875" style="36" customWidth="1"/>
    <col min="262" max="514" width="9.140625" style="36"/>
    <col min="515" max="515" width="50.5703125" style="36" customWidth="1"/>
    <col min="516" max="516" width="9.140625" style="36"/>
    <col min="517" max="517" width="13.85546875" style="36" customWidth="1"/>
    <col min="518" max="770" width="9.140625" style="36"/>
    <col min="771" max="771" width="50.5703125" style="36" customWidth="1"/>
    <col min="772" max="772" width="9.140625" style="36"/>
    <col min="773" max="773" width="13.85546875" style="36" customWidth="1"/>
    <col min="774" max="1026" width="9.140625" style="36"/>
    <col min="1027" max="1027" width="50.5703125" style="36" customWidth="1"/>
    <col min="1028" max="1028" width="9.140625" style="36"/>
    <col min="1029" max="1029" width="13.85546875" style="36" customWidth="1"/>
    <col min="1030" max="1282" width="9.140625" style="36"/>
    <col min="1283" max="1283" width="50.5703125" style="36" customWidth="1"/>
    <col min="1284" max="1284" width="9.140625" style="36"/>
    <col min="1285" max="1285" width="13.85546875" style="36" customWidth="1"/>
    <col min="1286" max="1538" width="9.140625" style="36"/>
    <col min="1539" max="1539" width="50.5703125" style="36" customWidth="1"/>
    <col min="1540" max="1540" width="9.140625" style="36"/>
    <col min="1541" max="1541" width="13.85546875" style="36" customWidth="1"/>
    <col min="1542" max="1794" width="9.140625" style="36"/>
    <col min="1795" max="1795" width="50.5703125" style="36" customWidth="1"/>
    <col min="1796" max="1796" width="9.140625" style="36"/>
    <col min="1797" max="1797" width="13.85546875" style="36" customWidth="1"/>
    <col min="1798" max="2050" width="9.140625" style="36"/>
    <col min="2051" max="2051" width="50.5703125" style="36" customWidth="1"/>
    <col min="2052" max="2052" width="9.140625" style="36"/>
    <col min="2053" max="2053" width="13.85546875" style="36" customWidth="1"/>
    <col min="2054" max="2306" width="9.140625" style="36"/>
    <col min="2307" max="2307" width="50.5703125" style="36" customWidth="1"/>
    <col min="2308" max="2308" width="9.140625" style="36"/>
    <col min="2309" max="2309" width="13.85546875" style="36" customWidth="1"/>
    <col min="2310" max="2562" width="9.140625" style="36"/>
    <col min="2563" max="2563" width="50.5703125" style="36" customWidth="1"/>
    <col min="2564" max="2564" width="9.140625" style="36"/>
    <col min="2565" max="2565" width="13.85546875" style="36" customWidth="1"/>
    <col min="2566" max="2818" width="9.140625" style="36"/>
    <col min="2819" max="2819" width="50.5703125" style="36" customWidth="1"/>
    <col min="2820" max="2820" width="9.140625" style="36"/>
    <col min="2821" max="2821" width="13.85546875" style="36" customWidth="1"/>
    <col min="2822" max="3074" width="9.140625" style="36"/>
    <col min="3075" max="3075" width="50.5703125" style="36" customWidth="1"/>
    <col min="3076" max="3076" width="9.140625" style="36"/>
    <col min="3077" max="3077" width="13.85546875" style="36" customWidth="1"/>
    <col min="3078" max="3330" width="9.140625" style="36"/>
    <col min="3331" max="3331" width="50.5703125" style="36" customWidth="1"/>
    <col min="3332" max="3332" width="9.140625" style="36"/>
    <col min="3333" max="3333" width="13.85546875" style="36" customWidth="1"/>
    <col min="3334" max="3586" width="9.140625" style="36"/>
    <col min="3587" max="3587" width="50.5703125" style="36" customWidth="1"/>
    <col min="3588" max="3588" width="9.140625" style="36"/>
    <col min="3589" max="3589" width="13.85546875" style="36" customWidth="1"/>
    <col min="3590" max="3842" width="9.140625" style="36"/>
    <col min="3843" max="3843" width="50.5703125" style="36" customWidth="1"/>
    <col min="3844" max="3844" width="9.140625" style="36"/>
    <col min="3845" max="3845" width="13.85546875" style="36" customWidth="1"/>
    <col min="3846" max="4098" width="9.140625" style="36"/>
    <col min="4099" max="4099" width="50.5703125" style="36" customWidth="1"/>
    <col min="4100" max="4100" width="9.140625" style="36"/>
    <col min="4101" max="4101" width="13.85546875" style="36" customWidth="1"/>
    <col min="4102" max="4354" width="9.140625" style="36"/>
    <col min="4355" max="4355" width="50.5703125" style="36" customWidth="1"/>
    <col min="4356" max="4356" width="9.140625" style="36"/>
    <col min="4357" max="4357" width="13.85546875" style="36" customWidth="1"/>
    <col min="4358" max="4610" width="9.140625" style="36"/>
    <col min="4611" max="4611" width="50.5703125" style="36" customWidth="1"/>
    <col min="4612" max="4612" width="9.140625" style="36"/>
    <col min="4613" max="4613" width="13.85546875" style="36" customWidth="1"/>
    <col min="4614" max="4866" width="9.140625" style="36"/>
    <col min="4867" max="4867" width="50.5703125" style="36" customWidth="1"/>
    <col min="4868" max="4868" width="9.140625" style="36"/>
    <col min="4869" max="4869" width="13.85546875" style="36" customWidth="1"/>
    <col min="4870" max="5122" width="9.140625" style="36"/>
    <col min="5123" max="5123" width="50.5703125" style="36" customWidth="1"/>
    <col min="5124" max="5124" width="9.140625" style="36"/>
    <col min="5125" max="5125" width="13.85546875" style="36" customWidth="1"/>
    <col min="5126" max="5378" width="9.140625" style="36"/>
    <col min="5379" max="5379" width="50.5703125" style="36" customWidth="1"/>
    <col min="5380" max="5380" width="9.140625" style="36"/>
    <col min="5381" max="5381" width="13.85546875" style="36" customWidth="1"/>
    <col min="5382" max="5634" width="9.140625" style="36"/>
    <col min="5635" max="5635" width="50.5703125" style="36" customWidth="1"/>
    <col min="5636" max="5636" width="9.140625" style="36"/>
    <col min="5637" max="5637" width="13.85546875" style="36" customWidth="1"/>
    <col min="5638" max="5890" width="9.140625" style="36"/>
    <col min="5891" max="5891" width="50.5703125" style="36" customWidth="1"/>
    <col min="5892" max="5892" width="9.140625" style="36"/>
    <col min="5893" max="5893" width="13.85546875" style="36" customWidth="1"/>
    <col min="5894" max="6146" width="9.140625" style="36"/>
    <col min="6147" max="6147" width="50.5703125" style="36" customWidth="1"/>
    <col min="6148" max="6148" width="9.140625" style="36"/>
    <col min="6149" max="6149" width="13.85546875" style="36" customWidth="1"/>
    <col min="6150" max="6402" width="9.140625" style="36"/>
    <col min="6403" max="6403" width="50.5703125" style="36" customWidth="1"/>
    <col min="6404" max="6404" width="9.140625" style="36"/>
    <col min="6405" max="6405" width="13.85546875" style="36" customWidth="1"/>
    <col min="6406" max="6658" width="9.140625" style="36"/>
    <col min="6659" max="6659" width="50.5703125" style="36" customWidth="1"/>
    <col min="6660" max="6660" width="9.140625" style="36"/>
    <col min="6661" max="6661" width="13.85546875" style="36" customWidth="1"/>
    <col min="6662" max="6914" width="9.140625" style="36"/>
    <col min="6915" max="6915" width="50.5703125" style="36" customWidth="1"/>
    <col min="6916" max="6916" width="9.140625" style="36"/>
    <col min="6917" max="6917" width="13.85546875" style="36" customWidth="1"/>
    <col min="6918" max="7170" width="9.140625" style="36"/>
    <col min="7171" max="7171" width="50.5703125" style="36" customWidth="1"/>
    <col min="7172" max="7172" width="9.140625" style="36"/>
    <col min="7173" max="7173" width="13.85546875" style="36" customWidth="1"/>
    <col min="7174" max="7426" width="9.140625" style="36"/>
    <col min="7427" max="7427" width="50.5703125" style="36" customWidth="1"/>
    <col min="7428" max="7428" width="9.140625" style="36"/>
    <col min="7429" max="7429" width="13.85546875" style="36" customWidth="1"/>
    <col min="7430" max="7682" width="9.140625" style="36"/>
    <col min="7683" max="7683" width="50.5703125" style="36" customWidth="1"/>
    <col min="7684" max="7684" width="9.140625" style="36"/>
    <col min="7685" max="7685" width="13.85546875" style="36" customWidth="1"/>
    <col min="7686" max="7938" width="9.140625" style="36"/>
    <col min="7939" max="7939" width="50.5703125" style="36" customWidth="1"/>
    <col min="7940" max="7940" width="9.140625" style="36"/>
    <col min="7941" max="7941" width="13.85546875" style="36" customWidth="1"/>
    <col min="7942" max="8194" width="9.140625" style="36"/>
    <col min="8195" max="8195" width="50.5703125" style="36" customWidth="1"/>
    <col min="8196" max="8196" width="9.140625" style="36"/>
    <col min="8197" max="8197" width="13.85546875" style="36" customWidth="1"/>
    <col min="8198" max="8450" width="9.140625" style="36"/>
    <col min="8451" max="8451" width="50.5703125" style="36" customWidth="1"/>
    <col min="8452" max="8452" width="9.140625" style="36"/>
    <col min="8453" max="8453" width="13.85546875" style="36" customWidth="1"/>
    <col min="8454" max="8706" width="9.140625" style="36"/>
    <col min="8707" max="8707" width="50.5703125" style="36" customWidth="1"/>
    <col min="8708" max="8708" width="9.140625" style="36"/>
    <col min="8709" max="8709" width="13.85546875" style="36" customWidth="1"/>
    <col min="8710" max="8962" width="9.140625" style="36"/>
    <col min="8963" max="8963" width="50.5703125" style="36" customWidth="1"/>
    <col min="8964" max="8964" width="9.140625" style="36"/>
    <col min="8965" max="8965" width="13.85546875" style="36" customWidth="1"/>
    <col min="8966" max="9218" width="9.140625" style="36"/>
    <col min="9219" max="9219" width="50.5703125" style="36" customWidth="1"/>
    <col min="9220" max="9220" width="9.140625" style="36"/>
    <col min="9221" max="9221" width="13.85546875" style="36" customWidth="1"/>
    <col min="9222" max="9474" width="9.140625" style="36"/>
    <col min="9475" max="9475" width="50.5703125" style="36" customWidth="1"/>
    <col min="9476" max="9476" width="9.140625" style="36"/>
    <col min="9477" max="9477" width="13.85546875" style="36" customWidth="1"/>
    <col min="9478" max="9730" width="9.140625" style="36"/>
    <col min="9731" max="9731" width="50.5703125" style="36" customWidth="1"/>
    <col min="9732" max="9732" width="9.140625" style="36"/>
    <col min="9733" max="9733" width="13.85546875" style="36" customWidth="1"/>
    <col min="9734" max="9986" width="9.140625" style="36"/>
    <col min="9987" max="9987" width="50.5703125" style="36" customWidth="1"/>
    <col min="9988" max="9988" width="9.140625" style="36"/>
    <col min="9989" max="9989" width="13.85546875" style="36" customWidth="1"/>
    <col min="9990" max="10242" width="9.140625" style="36"/>
    <col min="10243" max="10243" width="50.5703125" style="36" customWidth="1"/>
    <col min="10244" max="10244" width="9.140625" style="36"/>
    <col min="10245" max="10245" width="13.85546875" style="36" customWidth="1"/>
    <col min="10246" max="10498" width="9.140625" style="36"/>
    <col min="10499" max="10499" width="50.5703125" style="36" customWidth="1"/>
    <col min="10500" max="10500" width="9.140625" style="36"/>
    <col min="10501" max="10501" width="13.85546875" style="36" customWidth="1"/>
    <col min="10502" max="10754" width="9.140625" style="36"/>
    <col min="10755" max="10755" width="50.5703125" style="36" customWidth="1"/>
    <col min="10756" max="10756" width="9.140625" style="36"/>
    <col min="10757" max="10757" width="13.85546875" style="36" customWidth="1"/>
    <col min="10758" max="11010" width="9.140625" style="36"/>
    <col min="11011" max="11011" width="50.5703125" style="36" customWidth="1"/>
    <col min="11012" max="11012" width="9.140625" style="36"/>
    <col min="11013" max="11013" width="13.85546875" style="36" customWidth="1"/>
    <col min="11014" max="11266" width="9.140625" style="36"/>
    <col min="11267" max="11267" width="50.5703125" style="36" customWidth="1"/>
    <col min="11268" max="11268" width="9.140625" style="36"/>
    <col min="11269" max="11269" width="13.85546875" style="36" customWidth="1"/>
    <col min="11270" max="11522" width="9.140625" style="36"/>
    <col min="11523" max="11523" width="50.5703125" style="36" customWidth="1"/>
    <col min="11524" max="11524" width="9.140625" style="36"/>
    <col min="11525" max="11525" width="13.85546875" style="36" customWidth="1"/>
    <col min="11526" max="11778" width="9.140625" style="36"/>
    <col min="11779" max="11779" width="50.5703125" style="36" customWidth="1"/>
    <col min="11780" max="11780" width="9.140625" style="36"/>
    <col min="11781" max="11781" width="13.85546875" style="36" customWidth="1"/>
    <col min="11782" max="12034" width="9.140625" style="36"/>
    <col min="12035" max="12035" width="50.5703125" style="36" customWidth="1"/>
    <col min="12036" max="12036" width="9.140625" style="36"/>
    <col min="12037" max="12037" width="13.85546875" style="36" customWidth="1"/>
    <col min="12038" max="12290" width="9.140625" style="36"/>
    <col min="12291" max="12291" width="50.5703125" style="36" customWidth="1"/>
    <col min="12292" max="12292" width="9.140625" style="36"/>
    <col min="12293" max="12293" width="13.85546875" style="36" customWidth="1"/>
    <col min="12294" max="12546" width="9.140625" style="36"/>
    <col min="12547" max="12547" width="50.5703125" style="36" customWidth="1"/>
    <col min="12548" max="12548" width="9.140625" style="36"/>
    <col min="12549" max="12549" width="13.85546875" style="36" customWidth="1"/>
    <col min="12550" max="12802" width="9.140625" style="36"/>
    <col min="12803" max="12803" width="50.5703125" style="36" customWidth="1"/>
    <col min="12804" max="12804" width="9.140625" style="36"/>
    <col min="12805" max="12805" width="13.85546875" style="36" customWidth="1"/>
    <col min="12806" max="13058" width="9.140625" style="36"/>
    <col min="13059" max="13059" width="50.5703125" style="36" customWidth="1"/>
    <col min="13060" max="13060" width="9.140625" style="36"/>
    <col min="13061" max="13061" width="13.85546875" style="36" customWidth="1"/>
    <col min="13062" max="13314" width="9.140625" style="36"/>
    <col min="13315" max="13315" width="50.5703125" style="36" customWidth="1"/>
    <col min="13316" max="13316" width="9.140625" style="36"/>
    <col min="13317" max="13317" width="13.85546875" style="36" customWidth="1"/>
    <col min="13318" max="13570" width="9.140625" style="36"/>
    <col min="13571" max="13571" width="50.5703125" style="36" customWidth="1"/>
    <col min="13572" max="13572" width="9.140625" style="36"/>
    <col min="13573" max="13573" width="13.85546875" style="36" customWidth="1"/>
    <col min="13574" max="13826" width="9.140625" style="36"/>
    <col min="13827" max="13827" width="50.5703125" style="36" customWidth="1"/>
    <col min="13828" max="13828" width="9.140625" style="36"/>
    <col min="13829" max="13829" width="13.85546875" style="36" customWidth="1"/>
    <col min="13830" max="14082" width="9.140625" style="36"/>
    <col min="14083" max="14083" width="50.5703125" style="36" customWidth="1"/>
    <col min="14084" max="14084" width="9.140625" style="36"/>
    <col min="14085" max="14085" width="13.85546875" style="36" customWidth="1"/>
    <col min="14086" max="14338" width="9.140625" style="36"/>
    <col min="14339" max="14339" width="50.5703125" style="36" customWidth="1"/>
    <col min="14340" max="14340" width="9.140625" style="36"/>
    <col min="14341" max="14341" width="13.85546875" style="36" customWidth="1"/>
    <col min="14342" max="14594" width="9.140625" style="36"/>
    <col min="14595" max="14595" width="50.5703125" style="36" customWidth="1"/>
    <col min="14596" max="14596" width="9.140625" style="36"/>
    <col min="14597" max="14597" width="13.85546875" style="36" customWidth="1"/>
    <col min="14598" max="14850" width="9.140625" style="36"/>
    <col min="14851" max="14851" width="50.5703125" style="36" customWidth="1"/>
    <col min="14852" max="14852" width="9.140625" style="36"/>
    <col min="14853" max="14853" width="13.85546875" style="36" customWidth="1"/>
    <col min="14854" max="15106" width="9.140625" style="36"/>
    <col min="15107" max="15107" width="50.5703125" style="36" customWidth="1"/>
    <col min="15108" max="15108" width="9.140625" style="36"/>
    <col min="15109" max="15109" width="13.85546875" style="36" customWidth="1"/>
    <col min="15110" max="15362" width="9.140625" style="36"/>
    <col min="15363" max="15363" width="50.5703125" style="36" customWidth="1"/>
    <col min="15364" max="15364" width="9.140625" style="36"/>
    <col min="15365" max="15365" width="13.85546875" style="36" customWidth="1"/>
    <col min="15366" max="15618" width="9.140625" style="36"/>
    <col min="15619" max="15619" width="50.5703125" style="36" customWidth="1"/>
    <col min="15620" max="15620" width="9.140625" style="36"/>
    <col min="15621" max="15621" width="13.85546875" style="36" customWidth="1"/>
    <col min="15622" max="15874" width="9.140625" style="36"/>
    <col min="15875" max="15875" width="50.5703125" style="36" customWidth="1"/>
    <col min="15876" max="15876" width="9.140625" style="36"/>
    <col min="15877" max="15877" width="13.85546875" style="36" customWidth="1"/>
    <col min="15878" max="16130" width="9.140625" style="36"/>
    <col min="16131" max="16131" width="50.5703125" style="36" customWidth="1"/>
    <col min="16132" max="16132" width="9.140625" style="36"/>
    <col min="16133" max="16133" width="13.85546875" style="36" customWidth="1"/>
    <col min="16134" max="16384" width="9.140625" style="36"/>
  </cols>
  <sheetData>
    <row r="3" spans="2:5" s="13" customFormat="1" ht="18">
      <c r="B3" s="55" t="s">
        <v>58</v>
      </c>
      <c r="C3" s="10" t="s">
        <v>556</v>
      </c>
      <c r="D3" s="11"/>
      <c r="E3" s="12"/>
    </row>
    <row r="4" spans="2:5" s="13" customFormat="1" ht="15">
      <c r="B4" s="14"/>
      <c r="E4" s="15"/>
    </row>
    <row r="5" spans="2:5" s="17" customFormat="1" ht="15">
      <c r="B5" s="16" t="s">
        <v>13</v>
      </c>
      <c r="E5" s="18"/>
    </row>
    <row r="6" spans="2:5" s="17" customFormat="1" ht="15.75" customHeight="1">
      <c r="B6" s="19"/>
      <c r="C6" s="20"/>
      <c r="D6" s="20"/>
      <c r="E6" s="21"/>
    </row>
    <row r="7" spans="2:5" s="13" customFormat="1" ht="15" customHeight="1">
      <c r="B7" s="22" t="str">
        <f>+'KAMNITA PETA KP3, KP2 in KP1'!B1</f>
        <v>I.</v>
      </c>
      <c r="C7" s="14" t="str">
        <f ca="1">+'KAMNITA PETA KP3, KP2 in KP1'!C1</f>
        <v>KAMNITA PETA KP3, KP2 in KP1</v>
      </c>
      <c r="D7" s="14"/>
      <c r="E7" s="23">
        <f>+'KAMNITA PETA KP3, KP2 in KP1'!H26</f>
        <v>0</v>
      </c>
    </row>
    <row r="8" spans="2:5" s="13" customFormat="1" ht="15" customHeight="1">
      <c r="B8" s="22"/>
      <c r="C8" s="14"/>
      <c r="D8" s="14"/>
      <c r="E8" s="23"/>
    </row>
    <row r="9" spans="2:5" s="13" customFormat="1" ht="15" customHeight="1">
      <c r="B9" s="22" t="str">
        <f>+'KAMNITA ZLOŽBA KZ6'!B1</f>
        <v>II.</v>
      </c>
      <c r="C9" s="40" t="str">
        <f ca="1">+'KAMNITA ZLOŽBA KZ6'!C1</f>
        <v>KAMNITA ZLOŽBA KZ6</v>
      </c>
      <c r="D9" s="14"/>
      <c r="E9" s="23">
        <f>+'KAMNITA ZLOŽBA KZ6'!H26</f>
        <v>0</v>
      </c>
    </row>
    <row r="10" spans="2:5" s="13" customFormat="1" ht="15" customHeight="1">
      <c r="B10" s="22"/>
      <c r="C10" s="14"/>
      <c r="D10" s="14"/>
      <c r="E10" s="23"/>
    </row>
    <row r="11" spans="2:5" s="13" customFormat="1" ht="15" customHeight="1">
      <c r="B11" s="22" t="str">
        <f>+'KAMNITA ZLOŽBA KZ7 in KZ8'!B1</f>
        <v>III.</v>
      </c>
      <c r="C11" s="14" t="str">
        <f ca="1">+'KAMNITA ZLOŽBA KZ7 in KZ8'!C1</f>
        <v>KAMNITA ZLOŽBA KZ7 in KZ8</v>
      </c>
      <c r="D11" s="14"/>
      <c r="E11" s="23">
        <f>+'KAMNITA ZLOŽBA KZ7 in KZ8'!H26</f>
        <v>0</v>
      </c>
    </row>
    <row r="12" spans="2:5" s="13" customFormat="1" ht="15" customHeight="1">
      <c r="B12" s="22"/>
      <c r="C12" s="14"/>
      <c r="D12" s="14"/>
      <c r="E12" s="23"/>
    </row>
    <row r="13" spans="2:5" s="13" customFormat="1" ht="15" customHeight="1">
      <c r="B13" s="22" t="str">
        <f>+'KAMNITA ZLOŽBA KZ9 in KZ10'!B1</f>
        <v>IV.</v>
      </c>
      <c r="C13" s="14" t="str">
        <f ca="1">+'KAMNITA ZLOŽBA KZ9 in KZ10'!C1</f>
        <v>KAMNITA ZLOŽBA KZ9 in KZ10</v>
      </c>
      <c r="D13" s="14"/>
      <c r="E13" s="23">
        <f>+'KAMNITA ZLOŽBA KZ9 in KZ10'!H26</f>
        <v>0</v>
      </c>
    </row>
    <row r="14" spans="2:5" s="13" customFormat="1" ht="15" customHeight="1">
      <c r="B14" s="22"/>
      <c r="C14" s="14"/>
      <c r="D14" s="14"/>
      <c r="E14" s="23"/>
    </row>
    <row r="15" spans="2:5" s="13" customFormat="1" ht="15" customHeight="1">
      <c r="B15" s="22" t="str">
        <f>+'OPORNE ZLOŽBE OZ4 in OZ5'!B1</f>
        <v>V.</v>
      </c>
      <c r="C15" s="14" t="str">
        <f ca="1">+'OPORNE ZLOŽBE OZ4 in OZ5'!C1</f>
        <v>OPORNE ZLOŽBE OZ4 in OZ5</v>
      </c>
      <c r="D15" s="14"/>
      <c r="E15" s="23">
        <f>+'OPORNE ZLOŽBE OZ4 in OZ5'!H26</f>
        <v>0</v>
      </c>
    </row>
    <row r="16" spans="2:5" s="13" customFormat="1" ht="15" customHeight="1">
      <c r="B16" s="22"/>
      <c r="C16" s="14"/>
      <c r="D16" s="14"/>
      <c r="E16" s="23"/>
    </row>
    <row r="17" spans="2:5" s="13" customFormat="1" ht="15" customHeight="1">
      <c r="B17" s="22" t="str">
        <f>+'ŠKATLASTI PREPUST 1'!B1</f>
        <v>VI.</v>
      </c>
      <c r="C17" s="14" t="str">
        <f ca="1">+'ŠKATLASTI PREPUST 1'!C1</f>
        <v>ŠKATLASTI PREPUST 1</v>
      </c>
      <c r="D17" s="14"/>
      <c r="E17" s="23">
        <f>+'ŠKATLASTI PREPUST 1'!H24</f>
        <v>0</v>
      </c>
    </row>
    <row r="18" spans="2:5" s="13" customFormat="1" ht="15" customHeight="1">
      <c r="B18" s="22"/>
      <c r="C18" s="14"/>
      <c r="D18" s="14"/>
      <c r="E18" s="23"/>
    </row>
    <row r="19" spans="2:5" s="13" customFormat="1" ht="15" customHeight="1">
      <c r="B19" s="22" t="str">
        <f>+'ŠKATLASTI PREPUST 2'!B1</f>
        <v>VII.</v>
      </c>
      <c r="C19" s="14" t="str">
        <f ca="1">+'ŠKATLASTI PREPUST 2'!C1</f>
        <v>ŠKATLASTI PREPUST 2</v>
      </c>
      <c r="D19" s="14"/>
      <c r="E19" s="23">
        <f>+'ŠKATLASTI PREPUST 2'!H24</f>
        <v>0</v>
      </c>
    </row>
    <row r="20" spans="2:5" s="13" customFormat="1" ht="15" customHeight="1">
      <c r="B20" s="24"/>
      <c r="C20" s="25"/>
      <c r="D20" s="25"/>
      <c r="E20" s="26"/>
    </row>
    <row r="21" spans="2:5" s="14" customFormat="1" ht="15" customHeight="1" thickBot="1">
      <c r="B21" s="27"/>
      <c r="C21" s="28" t="s">
        <v>10</v>
      </c>
      <c r="D21" s="28"/>
      <c r="E21" s="29">
        <f>SUM(E7:E19)</f>
        <v>0</v>
      </c>
    </row>
    <row r="22" spans="2:5" s="13" customFormat="1" ht="15" customHeight="1" thickTop="1">
      <c r="B22" s="43"/>
      <c r="C22" s="43"/>
      <c r="D22" s="43"/>
      <c r="E22" s="44"/>
    </row>
    <row r="23" spans="2:5" s="13" customFormat="1" ht="15" customHeight="1">
      <c r="B23" s="45"/>
      <c r="C23" s="46"/>
      <c r="D23" s="47"/>
      <c r="E23" s="48"/>
    </row>
    <row r="24" spans="2:5" s="13" customFormat="1" ht="15" customHeight="1">
      <c r="B24" s="46"/>
      <c r="C24" s="46"/>
      <c r="D24" s="46"/>
      <c r="E24" s="49"/>
    </row>
    <row r="25" spans="2:5" s="14" customFormat="1" ht="15" customHeight="1">
      <c r="B25" s="50"/>
      <c r="C25" s="50"/>
      <c r="D25" s="50"/>
      <c r="E25" s="49"/>
    </row>
    <row r="26" spans="2:5">
      <c r="B26" s="51"/>
      <c r="C26" s="51"/>
      <c r="D26" s="51"/>
      <c r="E26" s="52"/>
    </row>
    <row r="27" spans="2:5" s="13" customFormat="1" ht="15" customHeight="1">
      <c r="B27" s="46"/>
      <c r="C27" s="46"/>
      <c r="D27" s="47"/>
      <c r="E27" s="48"/>
    </row>
    <row r="28" spans="2:5" s="13" customFormat="1" ht="15" customHeight="1">
      <c r="B28" s="46"/>
      <c r="C28" s="46"/>
      <c r="D28" s="46"/>
      <c r="E28" s="49"/>
    </row>
    <row r="29" spans="2:5" s="14" customFormat="1" ht="15" customHeight="1">
      <c r="B29" s="50"/>
      <c r="C29" s="50"/>
      <c r="D29" s="50"/>
      <c r="E29" s="49"/>
    </row>
    <row r="30" spans="2:5">
      <c r="B30" s="51"/>
      <c r="C30" s="51"/>
      <c r="D30" s="51"/>
      <c r="E30" s="52"/>
    </row>
    <row r="36" spans="3:3" ht="15">
      <c r="C36" s="39"/>
    </row>
    <row r="37" spans="3:3">
      <c r="C37" s="38"/>
    </row>
  </sheetData>
  <sheetProtection algorithmName="SHA-512" hashValue="r6JyYaJqhJ4ePv5AqcbTxo/eOKqJrOFUtnRspMNLIP6tjrTS2BaSEBo65SF9bRh5qARLw3YVSUbMhRb+vNFIgg==" saltValue="YfkdBh5u1DZfZbDdF+KTHQ==" spinCount="100000" sheet="1" objects="1" scenarios="1"/>
  <pageMargins left="0.70866141732283472" right="0.70866141732283472" top="0.74803149606299213" bottom="0.74803149606299213" header="0.31496062992125984" footer="0.31496062992125984"/>
  <pageSetup paperSize="9" scale="68" orientation="portrait" r:id="rId1"/>
  <headerFooter>
    <oddHeader>&amp;C&amp;"-,Ležeče"Prestavitev R2-402/1426 Solkan-Gonjače
(mimo naselja Kojsko) – 2.Faza - 2.etapa (3)&amp;R&amp;"-,Ležeče"RAZPIS 2021</oddHeader>
    <oddFooter>Stran &amp;P od &amp;N</oddFooter>
  </headerFooter>
  <colBreaks count="2" manualBreakCount="2">
    <brk id="5" max="12" man="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9D529-24CA-4B9D-AEBF-ED78A3CAC424}">
  <sheetPr>
    <tabColor rgb="FF00339C"/>
  </sheetPr>
  <dimension ref="B1:K103"/>
  <sheetViews>
    <sheetView view="pageBreakPreview" zoomScaleNormal="100" zoomScaleSheetLayoutView="100" workbookViewId="0">
      <selection activeCell="H103" sqref="H103"/>
    </sheetView>
  </sheetViews>
  <sheetFormatPr defaultColWidth="9.140625" defaultRowHeight="15.75"/>
  <cols>
    <col min="1" max="1" width="9.140625" style="63"/>
    <col min="2" max="3" width="10.7109375" style="65" customWidth="1"/>
    <col min="4" max="4" width="47.7109375" style="142" customWidth="1"/>
    <col min="5" max="5" width="14.7109375" style="60" customWidth="1"/>
    <col min="6" max="6" width="12.7109375" style="60" customWidth="1"/>
    <col min="7" max="7" width="15.7109375" style="1" customWidth="1"/>
    <col min="8" max="8" width="15.7109375" style="61" customWidth="1"/>
    <col min="9" max="9" width="11.5703125" style="62" bestFit="1" customWidth="1"/>
    <col min="10" max="10" width="10.140625" style="63" bestFit="1" customWidth="1"/>
    <col min="11" max="16384" width="9.140625" style="63"/>
  </cols>
  <sheetData>
    <row r="1" spans="2:10">
      <c r="B1" s="58" t="s">
        <v>47</v>
      </c>
      <c r="C1" s="59" t="str">
        <f ca="1">MID(CELL("filename",A1),FIND("]",CELL("filename",A1))+1,255)</f>
        <v>KAMNITA PETA KP3, KP2 in KP1</v>
      </c>
    </row>
    <row r="3" spans="2:10">
      <c r="B3" s="64" t="s">
        <v>14</v>
      </c>
    </row>
    <row r="4" spans="2:10">
      <c r="B4" s="66" t="str">
        <f ca="1">"REKAPITULACIJA "&amp;C1</f>
        <v>REKAPITULACIJA KAMNITA PETA KP3, KP2 in KP1</v>
      </c>
      <c r="C4" s="67"/>
      <c r="D4" s="67"/>
      <c r="E4" s="68"/>
      <c r="F4" s="68"/>
      <c r="G4" s="2"/>
      <c r="H4" s="69"/>
      <c r="I4" s="70"/>
    </row>
    <row r="5" spans="2:10">
      <c r="B5" s="71"/>
      <c r="C5" s="72"/>
      <c r="D5" s="73"/>
      <c r="H5" s="74"/>
      <c r="I5" s="75"/>
      <c r="J5" s="76"/>
    </row>
    <row r="6" spans="2:10">
      <c r="B6" s="77" t="s">
        <v>48</v>
      </c>
      <c r="D6" s="78" t="str">
        <f>VLOOKUP(B6,$B$28:$H$9783,2,FALSE)</f>
        <v>PRIPRAVLJALNA IN ZAKLJUČNA DELA</v>
      </c>
      <c r="E6" s="79"/>
      <c r="F6" s="61"/>
      <c r="H6" s="80">
        <f>VLOOKUP($D6&amp;" SKUPAJ:",$G$28:H$9973,2,FALSE)</f>
        <v>0</v>
      </c>
      <c r="I6" s="81"/>
      <c r="J6" s="82"/>
    </row>
    <row r="7" spans="2:10">
      <c r="B7" s="77"/>
      <c r="D7" s="78"/>
      <c r="E7" s="79"/>
      <c r="F7" s="61"/>
      <c r="H7" s="80"/>
      <c r="I7" s="138"/>
    </row>
    <row r="8" spans="2:10">
      <c r="B8" s="77" t="s">
        <v>53</v>
      </c>
      <c r="D8" s="78" t="str">
        <f>VLOOKUP(B8,$B$28:$H$9783,2,FALSE)</f>
        <v>ZEMELJSKA DELA</v>
      </c>
      <c r="E8" s="79"/>
      <c r="F8" s="61"/>
      <c r="H8" s="80">
        <f>VLOOKUP($D8&amp;" SKUPAJ:",$G$28:H$9973,2,FALSE)</f>
        <v>0</v>
      </c>
      <c r="I8" s="85"/>
      <c r="J8" s="86"/>
    </row>
    <row r="9" spans="2:10">
      <c r="B9" s="77"/>
      <c r="D9" s="78"/>
      <c r="E9" s="79"/>
      <c r="F9" s="61"/>
      <c r="H9" s="80"/>
      <c r="I9" s="138"/>
    </row>
    <row r="10" spans="2:10">
      <c r="B10" s="77" t="s">
        <v>66</v>
      </c>
      <c r="D10" s="78" t="str">
        <f>VLOOKUP(B10,$B$28:$H$9783,2,FALSE)</f>
        <v>TESARSKA DELA</v>
      </c>
      <c r="E10" s="79"/>
      <c r="F10" s="61"/>
      <c r="H10" s="80">
        <f>VLOOKUP($D10&amp;" SKUPAJ:",$G$28:H$9973,2,FALSE)</f>
        <v>0</v>
      </c>
      <c r="I10" s="85"/>
      <c r="J10" s="86"/>
    </row>
    <row r="11" spans="2:10">
      <c r="B11" s="77"/>
      <c r="D11" s="78"/>
      <c r="E11" s="79"/>
      <c r="F11" s="61"/>
      <c r="H11" s="80"/>
      <c r="I11" s="138"/>
    </row>
    <row r="12" spans="2:10">
      <c r="B12" s="77" t="s">
        <v>67</v>
      </c>
      <c r="D12" s="78" t="str">
        <f>VLOOKUP(B12,$B$28:$H$9783,2,FALSE)</f>
        <v>BETONSKA DELA</v>
      </c>
      <c r="E12" s="79"/>
      <c r="F12" s="61"/>
      <c r="H12" s="80">
        <f>VLOOKUP($D12&amp;" SKUPAJ:",$G$28:H$9973,2,FALSE)</f>
        <v>0</v>
      </c>
      <c r="I12" s="85"/>
      <c r="J12" s="86"/>
    </row>
    <row r="13" spans="2:10">
      <c r="B13" s="77"/>
      <c r="D13" s="78"/>
      <c r="E13" s="79"/>
      <c r="F13" s="61"/>
      <c r="H13" s="80"/>
      <c r="I13" s="138"/>
    </row>
    <row r="14" spans="2:10">
      <c r="B14" s="77" t="s">
        <v>255</v>
      </c>
      <c r="D14" s="78" t="str">
        <f>VLOOKUP(B14,$B$28:$H$9783,2,FALSE)</f>
        <v>ŽELEZOKRIVSKA DELA</v>
      </c>
      <c r="E14" s="79"/>
      <c r="F14" s="61"/>
      <c r="H14" s="80">
        <f>VLOOKUP($D14&amp;" SKUPAJ:",$G$28:H$9973,2,FALSE)</f>
        <v>0</v>
      </c>
      <c r="I14" s="85"/>
      <c r="J14" s="86"/>
    </row>
    <row r="15" spans="2:10">
      <c r="B15" s="77"/>
      <c r="D15" s="78"/>
      <c r="E15" s="79"/>
      <c r="F15" s="61"/>
      <c r="H15" s="80"/>
      <c r="I15" s="138"/>
    </row>
    <row r="16" spans="2:10">
      <c r="B16" s="77" t="s">
        <v>257</v>
      </c>
      <c r="D16" s="78" t="str">
        <f>VLOOKUP(B16,$B$28:$H$9783,2,FALSE)</f>
        <v>ZIDARSKA DELA</v>
      </c>
      <c r="E16" s="79"/>
      <c r="F16" s="61"/>
      <c r="H16" s="80">
        <f>VLOOKUP($D16&amp;" SKUPAJ:",$G$28:H$9973,2,FALSE)</f>
        <v>0</v>
      </c>
      <c r="I16" s="85"/>
      <c r="J16" s="86"/>
    </row>
    <row r="17" spans="2:10">
      <c r="B17" s="77"/>
      <c r="D17" s="78"/>
      <c r="E17" s="79"/>
      <c r="F17" s="61"/>
      <c r="H17" s="80"/>
      <c r="I17" s="138"/>
    </row>
    <row r="18" spans="2:10">
      <c r="B18" s="77" t="s">
        <v>259</v>
      </c>
      <c r="D18" s="78" t="str">
        <f>VLOOKUP(B18,$B$28:$H$9783,2,FALSE)</f>
        <v>KLJUČAVNIČARSKA DELA</v>
      </c>
      <c r="E18" s="79"/>
      <c r="F18" s="61"/>
      <c r="H18" s="80">
        <f>VLOOKUP($D18&amp;" SKUPAJ:",$G$28:H$9973,2,FALSE)</f>
        <v>0</v>
      </c>
      <c r="I18" s="85"/>
      <c r="J18" s="86"/>
    </row>
    <row r="19" spans="2:10">
      <c r="B19" s="77"/>
      <c r="D19" s="78"/>
      <c r="E19" s="79"/>
      <c r="F19" s="61"/>
      <c r="H19" s="80"/>
      <c r="I19" s="139"/>
      <c r="J19" s="86"/>
    </row>
    <row r="20" spans="2:10">
      <c r="B20" s="77" t="s">
        <v>264</v>
      </c>
      <c r="D20" s="78" t="str">
        <f>VLOOKUP(B20,$B$28:$H$9783,2,FALSE)</f>
        <v>ODVODNJAVANJE in KANALIZACIJA</v>
      </c>
      <c r="E20" s="79"/>
      <c r="F20" s="61"/>
      <c r="H20" s="80">
        <f>VLOOKUP($D20&amp;" SKUPAJ:",$G$28:H$9973,2,FALSE)</f>
        <v>0</v>
      </c>
      <c r="I20" s="85"/>
      <c r="J20" s="86"/>
    </row>
    <row r="21" spans="2:10">
      <c r="B21" s="77"/>
      <c r="D21" s="78"/>
      <c r="E21" s="79"/>
      <c r="F21" s="61"/>
      <c r="H21" s="80"/>
      <c r="I21" s="139"/>
      <c r="J21" s="86"/>
    </row>
    <row r="22" spans="2:10">
      <c r="B22" s="77" t="s">
        <v>266</v>
      </c>
      <c r="D22" s="78" t="str">
        <f>VLOOKUP(B22,$B$28:$H$9783,2,FALSE)</f>
        <v>RAZNO</v>
      </c>
      <c r="E22" s="79"/>
      <c r="F22" s="61"/>
      <c r="H22" s="80">
        <f>VLOOKUP($D22&amp;" SKUPAJ:",$G$28:H$9973,2,FALSE)</f>
        <v>0</v>
      </c>
      <c r="I22" s="85"/>
      <c r="J22" s="86"/>
    </row>
    <row r="23" spans="2:10">
      <c r="B23" s="77"/>
      <c r="D23" s="78"/>
      <c r="E23" s="79"/>
      <c r="F23" s="61"/>
      <c r="H23" s="80"/>
      <c r="I23" s="139"/>
      <c r="J23" s="86"/>
    </row>
    <row r="24" spans="2:10">
      <c r="B24" s="77" t="s">
        <v>270</v>
      </c>
      <c r="D24" s="78" t="str">
        <f>VLOOKUP(B24,$B$28:$H$9783,2,FALSE)</f>
        <v>TEHNIČNA DOKUMENTACIJA</v>
      </c>
      <c r="E24" s="79"/>
      <c r="F24" s="61"/>
      <c r="H24" s="80">
        <f>VLOOKUP($D24&amp;" SKUPAJ:",$G$28:H$9973,2,FALSE)</f>
        <v>0</v>
      </c>
      <c r="I24" s="85"/>
      <c r="J24" s="86"/>
    </row>
    <row r="25" spans="2:10" s="62" customFormat="1" ht="16.5" thickBot="1">
      <c r="B25" s="87"/>
      <c r="C25" s="88"/>
      <c r="D25" s="89"/>
      <c r="E25" s="90"/>
      <c r="F25" s="91"/>
      <c r="G25" s="3"/>
      <c r="H25" s="92"/>
    </row>
    <row r="26" spans="2:10" s="62" customFormat="1" ht="16.5" thickTop="1">
      <c r="B26" s="93"/>
      <c r="C26" s="94"/>
      <c r="D26" s="95"/>
      <c r="E26" s="96"/>
      <c r="F26" s="97"/>
      <c r="G26" s="4" t="str">
        <f ca="1">"SKUPAJ "&amp;C1&amp;" (BREZ DDV):"</f>
        <v>SKUPAJ KAMNITA PETA KP3, KP2 in KP1 (BREZ DDV):</v>
      </c>
      <c r="H26" s="98">
        <f>SUM(H6:H24)</f>
        <v>0</v>
      </c>
    </row>
    <row r="28" spans="2:10" s="62" customFormat="1" ht="16.5" thickBot="1">
      <c r="B28" s="99" t="s">
        <v>0</v>
      </c>
      <c r="C28" s="100" t="s">
        <v>1</v>
      </c>
      <c r="D28" s="101" t="s">
        <v>2</v>
      </c>
      <c r="E28" s="102" t="s">
        <v>3</v>
      </c>
      <c r="F28" s="102" t="s">
        <v>4</v>
      </c>
      <c r="G28" s="5" t="s">
        <v>5</v>
      </c>
      <c r="H28" s="102" t="s">
        <v>6</v>
      </c>
    </row>
    <row r="30" spans="2:10">
      <c r="B30" s="103"/>
      <c r="C30" s="103"/>
      <c r="D30" s="103"/>
      <c r="E30" s="103"/>
      <c r="F30" s="103"/>
      <c r="G30" s="53"/>
      <c r="H30" s="103"/>
    </row>
    <row r="32" spans="2:10" s="62" customFormat="1">
      <c r="B32" s="104" t="s">
        <v>48</v>
      </c>
      <c r="C32" s="179" t="s">
        <v>230</v>
      </c>
      <c r="D32" s="179"/>
      <c r="E32" s="105"/>
      <c r="F32" s="106"/>
      <c r="G32" s="6"/>
      <c r="H32" s="107"/>
    </row>
    <row r="33" spans="2:11" s="62" customFormat="1">
      <c r="B33" s="108"/>
      <c r="C33" s="178"/>
      <c r="D33" s="178"/>
      <c r="E33" s="178"/>
      <c r="F33" s="178"/>
      <c r="G33" s="7"/>
      <c r="H33" s="109"/>
    </row>
    <row r="34" spans="2:11" s="62" customFormat="1" ht="78.75">
      <c r="B34" s="110">
        <f>+COUNT($B$33:B33)+1</f>
        <v>1</v>
      </c>
      <c r="C34" s="111"/>
      <c r="D34" s="112" t="s">
        <v>446</v>
      </c>
      <c r="E34" s="69" t="s">
        <v>233</v>
      </c>
      <c r="F34" s="69">
        <v>1</v>
      </c>
      <c r="G34" s="9"/>
      <c r="H34" s="109">
        <f>+$F34*G34</f>
        <v>0</v>
      </c>
      <c r="K34" s="60"/>
    </row>
    <row r="35" spans="2:11" s="62" customFormat="1" ht="63">
      <c r="B35" s="110">
        <f>+COUNT($B$33:B34)+1</f>
        <v>2</v>
      </c>
      <c r="C35" s="111"/>
      <c r="D35" s="112" t="s">
        <v>447</v>
      </c>
      <c r="E35" s="69" t="s">
        <v>233</v>
      </c>
      <c r="F35" s="69">
        <v>1</v>
      </c>
      <c r="G35" s="9"/>
      <c r="H35" s="109">
        <f t="shared" ref="H35:H37" si="0">+$F35*G35</f>
        <v>0</v>
      </c>
      <c r="K35" s="60"/>
    </row>
    <row r="36" spans="2:11" s="62" customFormat="1" ht="31.5">
      <c r="B36" s="110">
        <f>+COUNT($B$33:B35)+1</f>
        <v>3</v>
      </c>
      <c r="C36" s="111">
        <v>11111</v>
      </c>
      <c r="D36" s="112" t="s">
        <v>231</v>
      </c>
      <c r="E36" s="69" t="s">
        <v>233</v>
      </c>
      <c r="F36" s="69">
        <v>1</v>
      </c>
      <c r="G36" s="9"/>
      <c r="H36" s="109">
        <f t="shared" si="0"/>
        <v>0</v>
      </c>
      <c r="K36" s="60"/>
    </row>
    <row r="37" spans="2:11" s="62" customFormat="1" ht="63">
      <c r="B37" s="110">
        <f>+COUNT($B$33:B36)+1</f>
        <v>4</v>
      </c>
      <c r="C37" s="111"/>
      <c r="D37" s="127" t="s">
        <v>232</v>
      </c>
      <c r="E37" s="69" t="s">
        <v>69</v>
      </c>
      <c r="F37" s="69">
        <v>15</v>
      </c>
      <c r="G37" s="9"/>
      <c r="H37" s="109">
        <f t="shared" si="0"/>
        <v>0</v>
      </c>
      <c r="K37" s="60"/>
    </row>
    <row r="38" spans="2:11" s="62" customFormat="1" ht="15.75" customHeight="1">
      <c r="B38" s="117"/>
      <c r="C38" s="118"/>
      <c r="D38" s="119"/>
      <c r="E38" s="120"/>
      <c r="F38" s="121"/>
      <c r="G38" s="42"/>
      <c r="H38" s="122"/>
    </row>
    <row r="39" spans="2:11" s="62" customFormat="1">
      <c r="B39" s="123"/>
      <c r="C39" s="124"/>
      <c r="D39" s="124"/>
      <c r="E39" s="125"/>
      <c r="F39" s="125"/>
      <c r="G39" s="8" t="str">
        <f>C32&amp;" SKUPAJ:"</f>
        <v>PRIPRAVLJALNA IN ZAKLJUČNA DELA SKUPAJ:</v>
      </c>
      <c r="H39" s="126">
        <f>SUM(H$34:H$37)</f>
        <v>0</v>
      </c>
    </row>
    <row r="40" spans="2:11" s="62" customFormat="1">
      <c r="B40" s="117"/>
      <c r="C40" s="118"/>
      <c r="D40" s="119"/>
      <c r="E40" s="120"/>
      <c r="F40" s="121"/>
      <c r="G40" s="42"/>
      <c r="H40" s="122"/>
    </row>
    <row r="41" spans="2:11" s="62" customFormat="1">
      <c r="B41" s="128"/>
      <c r="C41" s="118"/>
      <c r="D41" s="129"/>
      <c r="E41" s="130"/>
      <c r="F41" s="121"/>
      <c r="G41" s="42"/>
      <c r="H41" s="122"/>
      <c r="J41" s="63"/>
    </row>
    <row r="42" spans="2:11" s="62" customFormat="1">
      <c r="B42" s="104" t="s">
        <v>53</v>
      </c>
      <c r="C42" s="179" t="s">
        <v>137</v>
      </c>
      <c r="D42" s="179"/>
      <c r="E42" s="105"/>
      <c r="F42" s="106"/>
      <c r="G42" s="6"/>
      <c r="H42" s="107"/>
      <c r="J42" s="63"/>
    </row>
    <row r="43" spans="2:11" s="62" customFormat="1" ht="33" customHeight="1">
      <c r="B43" s="108"/>
      <c r="C43" s="182" t="s">
        <v>273</v>
      </c>
      <c r="D43" s="182"/>
      <c r="E43" s="182"/>
      <c r="F43" s="182"/>
      <c r="G43" s="7"/>
      <c r="H43" s="109"/>
    </row>
    <row r="44" spans="2:11" s="62" customFormat="1" ht="47.25">
      <c r="B44" s="110">
        <f>+COUNT($B43:B$43)+1</f>
        <v>1</v>
      </c>
      <c r="C44" s="111"/>
      <c r="D44" s="112" t="s">
        <v>274</v>
      </c>
      <c r="E44" s="69" t="s">
        <v>233</v>
      </c>
      <c r="F44" s="69">
        <v>1</v>
      </c>
      <c r="G44" s="9"/>
      <c r="H44" s="109">
        <f t="shared" ref="H44:H49" si="1">+$F44*G44</f>
        <v>0</v>
      </c>
      <c r="J44" s="63"/>
    </row>
    <row r="45" spans="2:11" s="62" customFormat="1" ht="63">
      <c r="B45" s="110">
        <f>+COUNT($B$43:B44)+1</f>
        <v>2</v>
      </c>
      <c r="C45" s="111" t="s">
        <v>450</v>
      </c>
      <c r="D45" s="112" t="s">
        <v>275</v>
      </c>
      <c r="E45" s="69" t="s">
        <v>24</v>
      </c>
      <c r="F45" s="69">
        <v>160</v>
      </c>
      <c r="G45" s="9"/>
      <c r="H45" s="109">
        <f t="shared" si="1"/>
        <v>0</v>
      </c>
      <c r="J45" s="63"/>
    </row>
    <row r="46" spans="2:11" s="62" customFormat="1" ht="94.5">
      <c r="B46" s="110">
        <f>+COUNT($B$43:B45)+1</f>
        <v>3</v>
      </c>
      <c r="C46" s="111" t="s">
        <v>451</v>
      </c>
      <c r="D46" s="127" t="s">
        <v>577</v>
      </c>
      <c r="E46" s="69" t="s">
        <v>25</v>
      </c>
      <c r="F46" s="69">
        <v>230</v>
      </c>
      <c r="G46" s="9"/>
      <c r="H46" s="109">
        <f t="shared" si="1"/>
        <v>0</v>
      </c>
      <c r="J46" s="63"/>
    </row>
    <row r="47" spans="2:11" s="62" customFormat="1" ht="63">
      <c r="B47" s="110">
        <f>+COUNT($B$43:B46)+1</f>
        <v>4</v>
      </c>
      <c r="C47" s="111" t="s">
        <v>452</v>
      </c>
      <c r="D47" s="112" t="s">
        <v>238</v>
      </c>
      <c r="E47" s="69" t="s">
        <v>24</v>
      </c>
      <c r="F47" s="69">
        <v>130</v>
      </c>
      <c r="G47" s="9"/>
      <c r="H47" s="109">
        <f t="shared" si="1"/>
        <v>0</v>
      </c>
      <c r="J47" s="63"/>
    </row>
    <row r="48" spans="2:11" s="62" customFormat="1" ht="63">
      <c r="B48" s="110">
        <f>+COUNT($B$43:B47)+1</f>
        <v>5</v>
      </c>
      <c r="C48" s="111" t="s">
        <v>453</v>
      </c>
      <c r="D48" s="112" t="s">
        <v>448</v>
      </c>
      <c r="E48" s="69" t="s">
        <v>25</v>
      </c>
      <c r="F48" s="69">
        <v>70</v>
      </c>
      <c r="G48" s="9"/>
      <c r="H48" s="109">
        <f t="shared" si="1"/>
        <v>0</v>
      </c>
      <c r="J48" s="63"/>
    </row>
    <row r="49" spans="2:10" s="62" customFormat="1" ht="78.75">
      <c r="B49" s="110">
        <f>+COUNT($B$43:B48)+1</f>
        <v>6</v>
      </c>
      <c r="C49" s="111" t="s">
        <v>454</v>
      </c>
      <c r="D49" s="112" t="s">
        <v>449</v>
      </c>
      <c r="E49" s="69" t="s">
        <v>25</v>
      </c>
      <c r="F49" s="69">
        <v>65</v>
      </c>
      <c r="G49" s="9"/>
      <c r="H49" s="109">
        <f t="shared" si="1"/>
        <v>0</v>
      </c>
      <c r="J49" s="63"/>
    </row>
    <row r="50" spans="2:10" s="62" customFormat="1" ht="15.75" customHeight="1">
      <c r="B50" s="117"/>
      <c r="C50" s="118"/>
      <c r="D50" s="119"/>
      <c r="E50" s="120"/>
      <c r="F50" s="121"/>
      <c r="G50" s="42"/>
      <c r="H50" s="122"/>
    </row>
    <row r="51" spans="2:10" s="62" customFormat="1" ht="16.5" thickBot="1">
      <c r="B51" s="123"/>
      <c r="C51" s="124"/>
      <c r="D51" s="124"/>
      <c r="E51" s="125"/>
      <c r="F51" s="125"/>
      <c r="G51" s="8" t="str">
        <f>C42&amp;" SKUPAJ:"</f>
        <v>ZEMELJSKA DELA SKUPAJ:</v>
      </c>
      <c r="H51" s="126">
        <f>SUM(H$44:H$49)</f>
        <v>0</v>
      </c>
    </row>
    <row r="53" spans="2:10" s="62" customFormat="1">
      <c r="B53" s="104" t="s">
        <v>66</v>
      </c>
      <c r="C53" s="179" t="s">
        <v>110</v>
      </c>
      <c r="D53" s="179"/>
      <c r="E53" s="105"/>
      <c r="F53" s="106"/>
      <c r="G53" s="6"/>
      <c r="H53" s="107"/>
      <c r="J53" s="63"/>
    </row>
    <row r="54" spans="2:10" s="62" customFormat="1">
      <c r="B54" s="108"/>
      <c r="C54" s="182"/>
      <c r="D54" s="182"/>
      <c r="E54" s="182"/>
      <c r="F54" s="182"/>
      <c r="G54" s="7"/>
      <c r="H54" s="109"/>
    </row>
    <row r="55" spans="2:10" s="62" customFormat="1" ht="78.75">
      <c r="B55" s="110">
        <f>+COUNT($B$54:B54)+1</f>
        <v>1</v>
      </c>
      <c r="C55" s="111">
        <v>6001</v>
      </c>
      <c r="D55" s="112" t="s">
        <v>279</v>
      </c>
      <c r="E55" s="69" t="s">
        <v>24</v>
      </c>
      <c r="F55" s="69">
        <v>10</v>
      </c>
      <c r="G55" s="9"/>
      <c r="H55" s="109">
        <f t="shared" ref="H55:H56" si="2">+$F55*G55</f>
        <v>0</v>
      </c>
      <c r="J55" s="63"/>
    </row>
    <row r="56" spans="2:10" s="62" customFormat="1" ht="94.5">
      <c r="B56" s="110">
        <f>+COUNT($B$54:B55)+1</f>
        <v>2</v>
      </c>
      <c r="C56" s="111">
        <v>6003</v>
      </c>
      <c r="D56" s="112" t="s">
        <v>280</v>
      </c>
      <c r="E56" s="69" t="s">
        <v>24</v>
      </c>
      <c r="F56" s="69">
        <v>55</v>
      </c>
      <c r="G56" s="9"/>
      <c r="H56" s="109">
        <f t="shared" si="2"/>
        <v>0</v>
      </c>
      <c r="J56" s="63"/>
    </row>
    <row r="57" spans="2:10" s="62" customFormat="1" ht="15.75" customHeight="1">
      <c r="B57" s="117"/>
      <c r="C57" s="118"/>
      <c r="D57" s="119"/>
      <c r="E57" s="120"/>
      <c r="F57" s="121"/>
      <c r="G57" s="42"/>
      <c r="H57" s="122"/>
    </row>
    <row r="58" spans="2:10" s="62" customFormat="1" ht="16.5" thickBot="1">
      <c r="B58" s="123"/>
      <c r="C58" s="124"/>
      <c r="D58" s="124"/>
      <c r="E58" s="125"/>
      <c r="F58" s="125"/>
      <c r="G58" s="8" t="str">
        <f>C53&amp;" SKUPAJ:"</f>
        <v>TESARSKA DELA SKUPAJ:</v>
      </c>
      <c r="H58" s="126">
        <f>SUM(H$55:H$56)</f>
        <v>0</v>
      </c>
    </row>
    <row r="60" spans="2:10" s="62" customFormat="1">
      <c r="B60" s="104" t="s">
        <v>67</v>
      </c>
      <c r="C60" s="179" t="s">
        <v>247</v>
      </c>
      <c r="D60" s="179"/>
      <c r="E60" s="105"/>
      <c r="F60" s="106"/>
      <c r="G60" s="6"/>
      <c r="H60" s="107"/>
      <c r="J60" s="63"/>
    </row>
    <row r="61" spans="2:10" s="62" customFormat="1" ht="71.25" customHeight="1">
      <c r="B61" s="108"/>
      <c r="C61" s="182" t="s">
        <v>455</v>
      </c>
      <c r="D61" s="182"/>
      <c r="E61" s="182"/>
      <c r="F61" s="182"/>
      <c r="G61" s="7"/>
      <c r="H61" s="109"/>
    </row>
    <row r="62" spans="2:10" s="62" customFormat="1" ht="78.75">
      <c r="B62" s="110">
        <f>+COUNT($B$61:B61)+1</f>
        <v>1</v>
      </c>
      <c r="C62" s="111" t="s">
        <v>456</v>
      </c>
      <c r="D62" s="112" t="s">
        <v>461</v>
      </c>
      <c r="E62" s="69" t="s">
        <v>25</v>
      </c>
      <c r="F62" s="69">
        <v>15</v>
      </c>
      <c r="G62" s="9"/>
      <c r="H62" s="109">
        <f t="shared" ref="H62:H65" si="3">+$F62*G62</f>
        <v>0</v>
      </c>
      <c r="J62" s="63"/>
    </row>
    <row r="63" spans="2:10" s="62" customFormat="1" ht="94.5">
      <c r="B63" s="110">
        <f>+COUNT($B$61:B62)+1</f>
        <v>2</v>
      </c>
      <c r="C63" s="111" t="s">
        <v>457</v>
      </c>
      <c r="D63" s="112" t="s">
        <v>281</v>
      </c>
      <c r="E63" s="69" t="s">
        <v>25</v>
      </c>
      <c r="F63" s="69">
        <v>26</v>
      </c>
      <c r="G63" s="9"/>
      <c r="H63" s="109">
        <f t="shared" si="3"/>
        <v>0</v>
      </c>
      <c r="J63" s="63"/>
    </row>
    <row r="64" spans="2:10" s="62" customFormat="1" ht="94.5">
      <c r="B64" s="110">
        <f>+COUNT($B$61:B63)+1</f>
        <v>3</v>
      </c>
      <c r="C64" s="111" t="s">
        <v>458</v>
      </c>
      <c r="D64" s="112" t="s">
        <v>459</v>
      </c>
      <c r="E64" s="69" t="s">
        <v>25</v>
      </c>
      <c r="F64" s="69">
        <v>94</v>
      </c>
      <c r="G64" s="9"/>
      <c r="H64" s="109">
        <f t="shared" si="3"/>
        <v>0</v>
      </c>
      <c r="J64" s="63"/>
    </row>
    <row r="65" spans="2:10" s="62" customFormat="1" ht="94.5">
      <c r="B65" s="110">
        <f>+COUNT($B$61:B64)+1</f>
        <v>4</v>
      </c>
      <c r="C65" s="111" t="s">
        <v>458</v>
      </c>
      <c r="D65" s="112" t="s">
        <v>460</v>
      </c>
      <c r="E65" s="69" t="s">
        <v>25</v>
      </c>
      <c r="F65" s="69">
        <v>30</v>
      </c>
      <c r="G65" s="9"/>
      <c r="H65" s="109">
        <f t="shared" si="3"/>
        <v>0</v>
      </c>
      <c r="J65" s="63"/>
    </row>
    <row r="66" spans="2:10" s="62" customFormat="1" ht="15.75" customHeight="1">
      <c r="B66" s="117"/>
      <c r="C66" s="118"/>
      <c r="D66" s="119"/>
      <c r="E66" s="120"/>
      <c r="F66" s="121"/>
      <c r="G66" s="42"/>
      <c r="H66" s="122"/>
    </row>
    <row r="67" spans="2:10" s="62" customFormat="1" ht="16.5" thickBot="1">
      <c r="B67" s="123"/>
      <c r="C67" s="124"/>
      <c r="D67" s="124"/>
      <c r="E67" s="125"/>
      <c r="F67" s="125"/>
      <c r="G67" s="8" t="str">
        <f>C60&amp;" SKUPAJ:"</f>
        <v>BETONSKA DELA SKUPAJ:</v>
      </c>
      <c r="H67" s="126">
        <f>SUM(H$62:H$65)</f>
        <v>0</v>
      </c>
    </row>
    <row r="69" spans="2:10" s="62" customFormat="1" ht="15.75" customHeight="1">
      <c r="B69" s="104" t="s">
        <v>255</v>
      </c>
      <c r="C69" s="179" t="s">
        <v>256</v>
      </c>
      <c r="D69" s="179"/>
      <c r="E69" s="105"/>
      <c r="F69" s="106"/>
      <c r="G69" s="6"/>
      <c r="H69" s="107"/>
      <c r="J69" s="63"/>
    </row>
    <row r="70" spans="2:10" s="62" customFormat="1">
      <c r="B70" s="108"/>
      <c r="C70" s="182"/>
      <c r="D70" s="182"/>
      <c r="E70" s="182"/>
      <c r="F70" s="182"/>
      <c r="G70" s="7"/>
      <c r="H70" s="109"/>
    </row>
    <row r="71" spans="2:10" s="62" customFormat="1" ht="110.25">
      <c r="B71" s="110">
        <f>+COUNT($B$70:B70)+1</f>
        <v>1</v>
      </c>
      <c r="C71" s="111" t="s">
        <v>462</v>
      </c>
      <c r="D71" s="112" t="s">
        <v>463</v>
      </c>
      <c r="E71" s="69" t="s">
        <v>56</v>
      </c>
      <c r="F71" s="69">
        <v>1805</v>
      </c>
      <c r="G71" s="9"/>
      <c r="H71" s="109">
        <f>+$F71*G71</f>
        <v>0</v>
      </c>
      <c r="J71" s="63"/>
    </row>
    <row r="72" spans="2:10" s="62" customFormat="1" ht="15.75" customHeight="1">
      <c r="B72" s="117"/>
      <c r="C72" s="118"/>
      <c r="D72" s="119"/>
      <c r="E72" s="120"/>
      <c r="F72" s="121"/>
      <c r="G72" s="42"/>
      <c r="H72" s="122"/>
    </row>
    <row r="73" spans="2:10" s="62" customFormat="1" ht="16.5" thickBot="1">
      <c r="B73" s="123"/>
      <c r="C73" s="124"/>
      <c r="D73" s="124"/>
      <c r="E73" s="125"/>
      <c r="F73" s="125"/>
      <c r="G73" s="8" t="str">
        <f>C69&amp;" SKUPAJ:"</f>
        <v>ŽELEZOKRIVSKA DELA SKUPAJ:</v>
      </c>
      <c r="H73" s="126">
        <f>SUM(H$71)</f>
        <v>0</v>
      </c>
    </row>
    <row r="75" spans="2:10" s="62" customFormat="1" ht="15.75" customHeight="1">
      <c r="B75" s="104" t="s">
        <v>257</v>
      </c>
      <c r="C75" s="179" t="s">
        <v>260</v>
      </c>
      <c r="D75" s="179"/>
      <c r="E75" s="105"/>
      <c r="F75" s="106"/>
      <c r="G75" s="6"/>
      <c r="H75" s="107"/>
      <c r="J75" s="63"/>
    </row>
    <row r="76" spans="2:10" s="62" customFormat="1">
      <c r="B76" s="108"/>
      <c r="C76" s="182"/>
      <c r="D76" s="182"/>
      <c r="E76" s="182"/>
      <c r="F76" s="182"/>
      <c r="G76" s="7"/>
      <c r="H76" s="109"/>
    </row>
    <row r="77" spans="2:10" s="62" customFormat="1" ht="94.5">
      <c r="B77" s="110">
        <f>+COUNT($B$76:B76)+1</f>
        <v>1</v>
      </c>
      <c r="C77" s="132">
        <v>11001</v>
      </c>
      <c r="D77" s="112" t="s">
        <v>464</v>
      </c>
      <c r="E77" s="69" t="s">
        <v>51</v>
      </c>
      <c r="F77" s="69">
        <v>56</v>
      </c>
      <c r="G77" s="9"/>
      <c r="H77" s="109">
        <f>+$F77*G77</f>
        <v>0</v>
      </c>
      <c r="J77" s="63"/>
    </row>
    <row r="78" spans="2:10" s="62" customFormat="1" ht="15.75" customHeight="1">
      <c r="B78" s="117"/>
      <c r="C78" s="118"/>
      <c r="D78" s="119"/>
      <c r="E78" s="120"/>
      <c r="F78" s="121"/>
      <c r="G78" s="42"/>
      <c r="H78" s="122"/>
    </row>
    <row r="79" spans="2:10" s="62" customFormat="1" ht="16.5" thickBot="1">
      <c r="B79" s="123"/>
      <c r="C79" s="124"/>
      <c r="D79" s="124"/>
      <c r="E79" s="125"/>
      <c r="F79" s="125"/>
      <c r="G79" s="8" t="str">
        <f>C75&amp;" SKUPAJ:"</f>
        <v>ZIDARSKA DELA SKUPAJ:</v>
      </c>
      <c r="H79" s="126">
        <f>SUM(H$77:H$77)</f>
        <v>0</v>
      </c>
    </row>
    <row r="81" spans="2:10" s="62" customFormat="1" ht="15.75" customHeight="1">
      <c r="B81" s="104" t="s">
        <v>259</v>
      </c>
      <c r="C81" s="179" t="s">
        <v>258</v>
      </c>
      <c r="D81" s="179"/>
      <c r="E81" s="105"/>
      <c r="F81" s="106"/>
      <c r="G81" s="6"/>
      <c r="H81" s="107"/>
      <c r="J81" s="63"/>
    </row>
    <row r="82" spans="2:10" s="62" customFormat="1">
      <c r="B82" s="108"/>
      <c r="C82" s="182"/>
      <c r="D82" s="182"/>
      <c r="E82" s="182"/>
      <c r="F82" s="182"/>
      <c r="G82" s="7"/>
      <c r="H82" s="109"/>
    </row>
    <row r="83" spans="2:10" s="62" customFormat="1" ht="110.25">
      <c r="B83" s="110">
        <f>+COUNT($B$82:B82)+1</f>
        <v>1</v>
      </c>
      <c r="C83" s="132">
        <v>11001</v>
      </c>
      <c r="D83" s="112" t="s">
        <v>285</v>
      </c>
      <c r="E83" s="69" t="s">
        <v>51</v>
      </c>
      <c r="F83" s="69">
        <v>52</v>
      </c>
      <c r="G83" s="9"/>
      <c r="H83" s="109">
        <f>+$F83*G83</f>
        <v>0</v>
      </c>
      <c r="J83" s="63"/>
    </row>
    <row r="84" spans="2:10" s="62" customFormat="1" ht="15.75" customHeight="1">
      <c r="B84" s="117"/>
      <c r="C84" s="118"/>
      <c r="D84" s="119"/>
      <c r="E84" s="120"/>
      <c r="F84" s="121"/>
      <c r="G84" s="42"/>
      <c r="H84" s="122"/>
    </row>
    <row r="85" spans="2:10" s="62" customFormat="1" ht="16.5" thickBot="1">
      <c r="B85" s="123"/>
      <c r="C85" s="124"/>
      <c r="D85" s="124"/>
      <c r="E85" s="125"/>
      <c r="F85" s="125"/>
      <c r="G85" s="8" t="str">
        <f>C81&amp;" SKUPAJ:"</f>
        <v>KLJUČAVNIČARSKA DELA SKUPAJ:</v>
      </c>
      <c r="H85" s="126">
        <f>SUM(H$83:H$83)</f>
        <v>0</v>
      </c>
    </row>
    <row r="87" spans="2:10" s="62" customFormat="1" ht="15.75" customHeight="1">
      <c r="B87" s="104" t="s">
        <v>264</v>
      </c>
      <c r="C87" s="179" t="s">
        <v>265</v>
      </c>
      <c r="D87" s="179"/>
      <c r="E87" s="105"/>
      <c r="F87" s="106"/>
      <c r="G87" s="6"/>
      <c r="H87" s="107"/>
      <c r="J87" s="63"/>
    </row>
    <row r="88" spans="2:10" s="62" customFormat="1">
      <c r="B88" s="108"/>
      <c r="C88" s="182"/>
      <c r="D88" s="182"/>
      <c r="E88" s="182"/>
      <c r="F88" s="182"/>
      <c r="G88" s="7"/>
      <c r="H88" s="109"/>
    </row>
    <row r="89" spans="2:10" s="62" customFormat="1" ht="63">
      <c r="B89" s="110">
        <f>+COUNT($B$88:B88)+1</f>
        <v>1</v>
      </c>
      <c r="C89" s="132">
        <v>13002</v>
      </c>
      <c r="D89" s="112" t="s">
        <v>468</v>
      </c>
      <c r="E89" s="69" t="s">
        <v>233</v>
      </c>
      <c r="F89" s="69">
        <v>32</v>
      </c>
      <c r="G89" s="9"/>
      <c r="H89" s="109">
        <f>+$F89*G89</f>
        <v>0</v>
      </c>
      <c r="J89" s="63"/>
    </row>
    <row r="90" spans="2:10" s="62" customFormat="1" ht="15.75" customHeight="1">
      <c r="B90" s="117"/>
      <c r="C90" s="118"/>
      <c r="D90" s="119"/>
      <c r="E90" s="120"/>
      <c r="F90" s="121"/>
      <c r="G90" s="42"/>
      <c r="H90" s="122"/>
    </row>
    <row r="91" spans="2:10" s="62" customFormat="1" ht="16.5" thickBot="1">
      <c r="B91" s="123"/>
      <c r="C91" s="124"/>
      <c r="D91" s="124"/>
      <c r="E91" s="125"/>
      <c r="F91" s="125"/>
      <c r="G91" s="8" t="str">
        <f>C87&amp;" SKUPAJ:"</f>
        <v>ODVODNJAVANJE in KANALIZACIJA SKUPAJ:</v>
      </c>
      <c r="H91" s="126">
        <f>SUM(H$89:H$89)</f>
        <v>0</v>
      </c>
    </row>
    <row r="93" spans="2:10" s="62" customFormat="1" ht="15.75" customHeight="1">
      <c r="B93" s="104" t="s">
        <v>266</v>
      </c>
      <c r="C93" s="179" t="s">
        <v>267</v>
      </c>
      <c r="D93" s="179"/>
      <c r="E93" s="105"/>
      <c r="F93" s="106"/>
      <c r="G93" s="6"/>
      <c r="H93" s="107"/>
      <c r="J93" s="63"/>
    </row>
    <row r="94" spans="2:10" s="62" customFormat="1">
      <c r="B94" s="108"/>
      <c r="C94" s="182"/>
      <c r="D94" s="182"/>
      <c r="E94" s="182"/>
      <c r="F94" s="182"/>
      <c r="G94" s="7"/>
      <c r="H94" s="109"/>
    </row>
    <row r="95" spans="2:10" s="62" customFormat="1" ht="31.5">
      <c r="B95" s="110">
        <f>+COUNT($B$94:B94)+1</f>
        <v>1</v>
      </c>
      <c r="C95" s="132">
        <v>78111</v>
      </c>
      <c r="D95" s="112" t="s">
        <v>268</v>
      </c>
      <c r="E95" s="69" t="s">
        <v>122</v>
      </c>
      <c r="F95" s="69">
        <v>4</v>
      </c>
      <c r="G95" s="9"/>
      <c r="H95" s="109">
        <f>+$F95*G95</f>
        <v>0</v>
      </c>
      <c r="J95" s="63"/>
    </row>
    <row r="96" spans="2:10" s="62" customFormat="1" ht="15.75" customHeight="1">
      <c r="B96" s="117"/>
      <c r="C96" s="118"/>
      <c r="D96" s="119"/>
      <c r="E96" s="120"/>
      <c r="F96" s="121"/>
      <c r="G96" s="42"/>
      <c r="H96" s="122"/>
    </row>
    <row r="97" spans="2:10" s="62" customFormat="1" ht="16.5" thickBot="1">
      <c r="B97" s="123"/>
      <c r="C97" s="124"/>
      <c r="D97" s="124"/>
      <c r="E97" s="125"/>
      <c r="F97" s="125"/>
      <c r="G97" s="8" t="str">
        <f>C93&amp;" SKUPAJ:"</f>
        <v>RAZNO SKUPAJ:</v>
      </c>
      <c r="H97" s="126">
        <f>SUM(H$95:H$95)</f>
        <v>0</v>
      </c>
    </row>
    <row r="99" spans="2:10" s="62" customFormat="1" ht="15.75" customHeight="1">
      <c r="B99" s="104" t="s">
        <v>270</v>
      </c>
      <c r="C99" s="179" t="s">
        <v>271</v>
      </c>
      <c r="D99" s="179"/>
      <c r="E99" s="105"/>
      <c r="F99" s="106"/>
      <c r="G99" s="6"/>
      <c r="H99" s="107"/>
      <c r="J99" s="63"/>
    </row>
    <row r="100" spans="2:10" s="62" customFormat="1">
      <c r="B100" s="108"/>
      <c r="C100" s="182"/>
      <c r="D100" s="182"/>
      <c r="E100" s="182"/>
      <c r="F100" s="182"/>
      <c r="G100" s="7"/>
      <c r="H100" s="109"/>
    </row>
    <row r="101" spans="2:10" s="62" customFormat="1" ht="31.5">
      <c r="B101" s="110">
        <f>+COUNT($B$100:B100)+1</f>
        <v>1</v>
      </c>
      <c r="C101" s="132">
        <v>17001</v>
      </c>
      <c r="D101" s="112" t="s">
        <v>272</v>
      </c>
      <c r="E101" s="69" t="s">
        <v>269</v>
      </c>
      <c r="F101" s="69">
        <v>1</v>
      </c>
      <c r="G101" s="9"/>
      <c r="H101" s="109">
        <f>+$F101*G101</f>
        <v>0</v>
      </c>
      <c r="J101" s="63"/>
    </row>
    <row r="102" spans="2:10" s="62" customFormat="1" ht="15.75" customHeight="1">
      <c r="B102" s="117"/>
      <c r="C102" s="118"/>
      <c r="D102" s="119"/>
      <c r="E102" s="120"/>
      <c r="F102" s="121"/>
      <c r="G102" s="42"/>
      <c r="H102" s="122"/>
    </row>
    <row r="103" spans="2:10" s="62" customFormat="1" ht="16.5" thickBot="1">
      <c r="B103" s="123"/>
      <c r="C103" s="124"/>
      <c r="D103" s="124"/>
      <c r="E103" s="125"/>
      <c r="F103" s="125"/>
      <c r="G103" s="8" t="str">
        <f>C99&amp;" SKUPAJ:"</f>
        <v>TEHNIČNA DOKUMENTACIJA SKUPAJ:</v>
      </c>
      <c r="H103" s="126">
        <f>SUM(H$101)</f>
        <v>0</v>
      </c>
    </row>
  </sheetData>
  <sheetProtection algorithmName="SHA-512" hashValue="/qd6Z7oUlqsxnMOphRGPqc0QZDH1w8h1XfNfTMk0xJHNKNzqioAPgQEzfAkeQLoVZMxM/CKH+U+Y9HKJb9Z9Dw==" saltValue="zWv8hQIcNyeWz2RF/CO0Dg==" spinCount="100000" sheet="1" objects="1" scenarios="1"/>
  <mergeCells count="20">
    <mergeCell ref="C32:D32"/>
    <mergeCell ref="C33:F33"/>
    <mergeCell ref="C76:F76"/>
    <mergeCell ref="C42:D42"/>
    <mergeCell ref="C43:F43"/>
    <mergeCell ref="C53:D53"/>
    <mergeCell ref="C54:F54"/>
    <mergeCell ref="C60:D60"/>
    <mergeCell ref="C61:F61"/>
    <mergeCell ref="C69:D69"/>
    <mergeCell ref="C70:F70"/>
    <mergeCell ref="C75:D75"/>
    <mergeCell ref="C93:D93"/>
    <mergeCell ref="C94:F94"/>
    <mergeCell ref="C99:D99"/>
    <mergeCell ref="C100:F100"/>
    <mergeCell ref="C81:D81"/>
    <mergeCell ref="C82:F82"/>
    <mergeCell ref="C87:D87"/>
    <mergeCell ref="C88:F88"/>
  </mergeCells>
  <pageMargins left="0.70866141732283472" right="0.70866141732283472" top="0.74803149606299213" bottom="0.74803149606299213" header="0.31496062992125984" footer="0.31496062992125984"/>
  <pageSetup paperSize="9" scale="68" orientation="portrait" r:id="rId1"/>
  <headerFooter>
    <oddHeader>&amp;C&amp;"-,Ležeče"Prestavitev R2-402/1426 Solkan-Gonjače
(mimo naselja Kojsko) – 2.Faza - 2.etapa (3)&amp;R&amp;"-,Ležeče"RAZPIS 2021</oddHeader>
    <oddFooter>Stran &amp;P od &amp;N</oddFooter>
  </headerFooter>
  <rowBreaks count="1" manualBreakCount="1">
    <brk id="68" min="1" max="7" man="1"/>
  </rowBreaks>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E2385-930A-4F07-8A20-E4A0734460C9}">
  <sheetPr>
    <tabColor rgb="FF00339C"/>
  </sheetPr>
  <dimension ref="B1:K104"/>
  <sheetViews>
    <sheetView view="pageBreakPreview" topLeftCell="A86" zoomScaleNormal="100" zoomScaleSheetLayoutView="100" workbookViewId="0">
      <selection activeCell="H104" sqref="H104"/>
    </sheetView>
  </sheetViews>
  <sheetFormatPr defaultColWidth="9.140625" defaultRowHeight="15.75"/>
  <cols>
    <col min="1" max="1" width="9.140625" style="63"/>
    <col min="2" max="3" width="10.7109375" style="65" customWidth="1"/>
    <col min="4" max="4" width="47.7109375" style="142" customWidth="1"/>
    <col min="5" max="5" width="14.7109375" style="60" customWidth="1"/>
    <col min="6" max="6" width="12.7109375" style="60" customWidth="1"/>
    <col min="7" max="7" width="15.7109375" style="1" customWidth="1"/>
    <col min="8" max="8" width="15.7109375" style="61" customWidth="1"/>
    <col min="9" max="9" width="11.5703125" style="62" bestFit="1" customWidth="1"/>
    <col min="10" max="10" width="10.140625" style="63" bestFit="1" customWidth="1"/>
    <col min="11" max="16384" width="9.140625" style="63"/>
  </cols>
  <sheetData>
    <row r="1" spans="2:10">
      <c r="B1" s="58" t="s">
        <v>55</v>
      </c>
      <c r="C1" s="59" t="str">
        <f ca="1">MID(CELL("filename",A1),FIND("]",CELL("filename",A1))+1,255)</f>
        <v>KAMNITA ZLOŽBA KZ6</v>
      </c>
    </row>
    <row r="3" spans="2:10">
      <c r="B3" s="64" t="s">
        <v>14</v>
      </c>
    </row>
    <row r="4" spans="2:10">
      <c r="B4" s="66" t="str">
        <f ca="1">"REKAPITULACIJA "&amp;C1</f>
        <v>REKAPITULACIJA KAMNITA ZLOŽBA KZ6</v>
      </c>
      <c r="C4" s="67"/>
      <c r="D4" s="67"/>
      <c r="E4" s="68"/>
      <c r="F4" s="68"/>
      <c r="G4" s="2"/>
      <c r="H4" s="69"/>
      <c r="I4" s="70"/>
    </row>
    <row r="5" spans="2:10">
      <c r="B5" s="71"/>
      <c r="C5" s="72"/>
      <c r="D5" s="73"/>
      <c r="H5" s="74"/>
      <c r="I5" s="75"/>
      <c r="J5" s="76"/>
    </row>
    <row r="6" spans="2:10">
      <c r="B6" s="77" t="s">
        <v>48</v>
      </c>
      <c r="D6" s="78" t="str">
        <f>VLOOKUP(B6,$B$28:$H$9784,2,FALSE)</f>
        <v>PRIPRAVLJALNA IN ZAKLJUČNA DELA</v>
      </c>
      <c r="E6" s="79"/>
      <c r="F6" s="61"/>
      <c r="H6" s="80">
        <f>VLOOKUP($D6&amp;" SKUPAJ:",$G$28:H$9974,2,FALSE)</f>
        <v>0</v>
      </c>
      <c r="I6" s="81"/>
      <c r="J6" s="82"/>
    </row>
    <row r="7" spans="2:10">
      <c r="B7" s="77"/>
      <c r="D7" s="78"/>
      <c r="E7" s="79"/>
      <c r="F7" s="61"/>
      <c r="H7" s="80"/>
      <c r="I7" s="138"/>
    </row>
    <row r="8" spans="2:10">
      <c r="B8" s="77" t="s">
        <v>53</v>
      </c>
      <c r="D8" s="78" t="str">
        <f>VLOOKUP(B8,$B$28:$H$9784,2,FALSE)</f>
        <v>ZEMELJSKA DELA</v>
      </c>
      <c r="E8" s="79"/>
      <c r="F8" s="61"/>
      <c r="H8" s="80">
        <f>VLOOKUP($D8&amp;" SKUPAJ:",$G$28:H$9974,2,FALSE)</f>
        <v>0</v>
      </c>
      <c r="I8" s="85"/>
      <c r="J8" s="86"/>
    </row>
    <row r="9" spans="2:10">
      <c r="B9" s="77"/>
      <c r="D9" s="78"/>
      <c r="E9" s="79"/>
      <c r="F9" s="61"/>
      <c r="H9" s="80"/>
      <c r="I9" s="138"/>
    </row>
    <row r="10" spans="2:10">
      <c r="B10" s="77" t="s">
        <v>66</v>
      </c>
      <c r="D10" s="78" t="str">
        <f>VLOOKUP(B10,$B$28:$H$9784,2,FALSE)</f>
        <v>TESARSKA DELA</v>
      </c>
      <c r="E10" s="79"/>
      <c r="F10" s="61"/>
      <c r="H10" s="80">
        <f>VLOOKUP($D10&amp;" SKUPAJ:",$G$28:H$9974,2,FALSE)</f>
        <v>0</v>
      </c>
      <c r="I10" s="85"/>
      <c r="J10" s="86"/>
    </row>
    <row r="11" spans="2:10">
      <c r="B11" s="77"/>
      <c r="D11" s="78"/>
      <c r="E11" s="79"/>
      <c r="F11" s="61"/>
      <c r="H11" s="80"/>
      <c r="I11" s="138"/>
    </row>
    <row r="12" spans="2:10">
      <c r="B12" s="77" t="s">
        <v>67</v>
      </c>
      <c r="D12" s="78" t="str">
        <f>VLOOKUP(B12,$B$28:$H$9784,2,FALSE)</f>
        <v>BETONSKA DELA</v>
      </c>
      <c r="E12" s="79"/>
      <c r="F12" s="61"/>
      <c r="H12" s="80">
        <f>VLOOKUP($D12&amp;" SKUPAJ:",$G$28:H$9974,2,FALSE)</f>
        <v>0</v>
      </c>
      <c r="I12" s="85"/>
      <c r="J12" s="86"/>
    </row>
    <row r="13" spans="2:10">
      <c r="B13" s="77"/>
      <c r="D13" s="78"/>
      <c r="E13" s="79"/>
      <c r="F13" s="61"/>
      <c r="H13" s="80"/>
      <c r="I13" s="138"/>
    </row>
    <row r="14" spans="2:10">
      <c r="B14" s="77" t="s">
        <v>255</v>
      </c>
      <c r="D14" s="78" t="str">
        <f>VLOOKUP(B14,$B$28:$H$9784,2,FALSE)</f>
        <v>ŽELEZOKRIVSKA DELA</v>
      </c>
      <c r="E14" s="79"/>
      <c r="F14" s="61"/>
      <c r="H14" s="80">
        <f>VLOOKUP($D14&amp;" SKUPAJ:",$G$28:H$9974,2,FALSE)</f>
        <v>0</v>
      </c>
      <c r="I14" s="85"/>
      <c r="J14" s="86"/>
    </row>
    <row r="15" spans="2:10">
      <c r="B15" s="77"/>
      <c r="D15" s="78"/>
      <c r="E15" s="79"/>
      <c r="F15" s="61"/>
      <c r="H15" s="80"/>
      <c r="I15" s="138"/>
    </row>
    <row r="16" spans="2:10">
      <c r="B16" s="77" t="s">
        <v>257</v>
      </c>
      <c r="D16" s="78" t="str">
        <f>VLOOKUP(B16,$B$28:$H$9784,2,FALSE)</f>
        <v>ZIDARSKA DELA</v>
      </c>
      <c r="E16" s="79"/>
      <c r="F16" s="61"/>
      <c r="H16" s="80">
        <f>VLOOKUP($D16&amp;" SKUPAJ:",$G$28:H$9974,2,FALSE)</f>
        <v>0</v>
      </c>
      <c r="I16" s="85"/>
      <c r="J16" s="86"/>
    </row>
    <row r="17" spans="2:10">
      <c r="B17" s="77"/>
      <c r="D17" s="78"/>
      <c r="E17" s="79"/>
      <c r="F17" s="61"/>
      <c r="H17" s="80"/>
      <c r="I17" s="138"/>
    </row>
    <row r="18" spans="2:10">
      <c r="B18" s="77" t="s">
        <v>259</v>
      </c>
      <c r="D18" s="78" t="str">
        <f>VLOOKUP(B18,$B$28:$H$9784,2,FALSE)</f>
        <v>KLJUČAVNIČARSKA DELA</v>
      </c>
      <c r="E18" s="79"/>
      <c r="F18" s="61"/>
      <c r="H18" s="80">
        <f>VLOOKUP($D18&amp;" SKUPAJ:",$G$28:H$9974,2,FALSE)</f>
        <v>0</v>
      </c>
      <c r="I18" s="85"/>
      <c r="J18" s="86"/>
    </row>
    <row r="19" spans="2:10">
      <c r="B19" s="77"/>
      <c r="D19" s="78"/>
      <c r="E19" s="79"/>
      <c r="F19" s="61"/>
      <c r="H19" s="80"/>
      <c r="I19" s="139"/>
      <c r="J19" s="86"/>
    </row>
    <row r="20" spans="2:10">
      <c r="B20" s="77" t="s">
        <v>264</v>
      </c>
      <c r="D20" s="78" t="str">
        <f>VLOOKUP(B20,$B$28:$H$9784,2,FALSE)</f>
        <v>ODVODNJAVANJE in KANALIZACIJA</v>
      </c>
      <c r="E20" s="79"/>
      <c r="F20" s="61"/>
      <c r="H20" s="80">
        <f>VLOOKUP($D20&amp;" SKUPAJ:",$G$28:H$9974,2,FALSE)</f>
        <v>0</v>
      </c>
      <c r="I20" s="85"/>
      <c r="J20" s="86"/>
    </row>
    <row r="21" spans="2:10">
      <c r="B21" s="77"/>
      <c r="D21" s="78"/>
      <c r="E21" s="79"/>
      <c r="F21" s="61"/>
      <c r="H21" s="80"/>
      <c r="I21" s="139"/>
      <c r="J21" s="86"/>
    </row>
    <row r="22" spans="2:10">
      <c r="B22" s="77" t="s">
        <v>266</v>
      </c>
      <c r="D22" s="78" t="str">
        <f>VLOOKUP(B22,$B$28:$H$9784,2,FALSE)</f>
        <v>RAZNO</v>
      </c>
      <c r="E22" s="79"/>
      <c r="F22" s="61"/>
      <c r="H22" s="80">
        <f>VLOOKUP($D22&amp;" SKUPAJ:",$G$28:H$9974,2,FALSE)</f>
        <v>0</v>
      </c>
      <c r="I22" s="85"/>
      <c r="J22" s="86"/>
    </row>
    <row r="23" spans="2:10">
      <c r="B23" s="77"/>
      <c r="D23" s="78"/>
      <c r="E23" s="79"/>
      <c r="F23" s="61"/>
      <c r="H23" s="80"/>
      <c r="I23" s="139"/>
      <c r="J23" s="86"/>
    </row>
    <row r="24" spans="2:10">
      <c r="B24" s="77" t="s">
        <v>270</v>
      </c>
      <c r="D24" s="78" t="str">
        <f>VLOOKUP(B24,$B$28:$H$9784,2,FALSE)</f>
        <v>TEHNIČNA DOKUMENTACIJA</v>
      </c>
      <c r="E24" s="79"/>
      <c r="F24" s="61"/>
      <c r="H24" s="80">
        <f>VLOOKUP($D24&amp;" SKUPAJ:",$G$28:H$9974,2,FALSE)</f>
        <v>0</v>
      </c>
      <c r="I24" s="85"/>
      <c r="J24" s="86"/>
    </row>
    <row r="25" spans="2:10" s="62" customFormat="1" ht="16.5" thickBot="1">
      <c r="B25" s="87"/>
      <c r="C25" s="88"/>
      <c r="D25" s="89"/>
      <c r="E25" s="90"/>
      <c r="F25" s="91"/>
      <c r="G25" s="3"/>
      <c r="H25" s="92"/>
    </row>
    <row r="26" spans="2:10" s="62" customFormat="1" ht="16.5" thickTop="1">
      <c r="B26" s="93"/>
      <c r="C26" s="94"/>
      <c r="D26" s="95"/>
      <c r="E26" s="96"/>
      <c r="F26" s="97"/>
      <c r="G26" s="4" t="str">
        <f ca="1">"SKUPAJ "&amp;C1&amp;" (BREZ DDV):"</f>
        <v>SKUPAJ KAMNITA ZLOŽBA KZ6 (BREZ DDV):</v>
      </c>
      <c r="H26" s="98">
        <f>SUM(H6:H24)</f>
        <v>0</v>
      </c>
    </row>
    <row r="28" spans="2:10" s="62" customFormat="1" ht="16.5" thickBot="1">
      <c r="B28" s="99" t="s">
        <v>0</v>
      </c>
      <c r="C28" s="100" t="s">
        <v>1</v>
      </c>
      <c r="D28" s="101" t="s">
        <v>2</v>
      </c>
      <c r="E28" s="102" t="s">
        <v>3</v>
      </c>
      <c r="F28" s="102" t="s">
        <v>4</v>
      </c>
      <c r="G28" s="5" t="s">
        <v>5</v>
      </c>
      <c r="H28" s="102" t="s">
        <v>6</v>
      </c>
    </row>
    <row r="30" spans="2:10">
      <c r="B30" s="103"/>
      <c r="C30" s="103"/>
      <c r="D30" s="103"/>
      <c r="E30" s="103"/>
      <c r="F30" s="103"/>
      <c r="G30" s="53"/>
      <c r="H30" s="103"/>
    </row>
    <row r="32" spans="2:10" s="62" customFormat="1">
      <c r="B32" s="104" t="s">
        <v>48</v>
      </c>
      <c r="C32" s="179" t="s">
        <v>230</v>
      </c>
      <c r="D32" s="179"/>
      <c r="E32" s="105"/>
      <c r="F32" s="106"/>
      <c r="G32" s="6"/>
      <c r="H32" s="107"/>
    </row>
    <row r="33" spans="2:11" s="62" customFormat="1">
      <c r="B33" s="108"/>
      <c r="C33" s="178"/>
      <c r="D33" s="178"/>
      <c r="E33" s="178"/>
      <c r="F33" s="178"/>
      <c r="G33" s="7"/>
      <c r="H33" s="109"/>
    </row>
    <row r="34" spans="2:11" s="62" customFormat="1" ht="78.75">
      <c r="B34" s="110">
        <f>+COUNT($B$33:B33)+1</f>
        <v>1</v>
      </c>
      <c r="C34" s="111"/>
      <c r="D34" s="112" t="s">
        <v>446</v>
      </c>
      <c r="E34" s="69" t="s">
        <v>233</v>
      </c>
      <c r="F34" s="69">
        <v>1</v>
      </c>
      <c r="G34" s="9"/>
      <c r="H34" s="109">
        <f>+$F34*G34</f>
        <v>0</v>
      </c>
      <c r="K34" s="60"/>
    </row>
    <row r="35" spans="2:11" s="62" customFormat="1" ht="63">
      <c r="B35" s="110">
        <f>+COUNT($B$33:B34)+1</f>
        <v>2</v>
      </c>
      <c r="C35" s="111"/>
      <c r="D35" s="112" t="s">
        <v>447</v>
      </c>
      <c r="E35" s="69" t="s">
        <v>233</v>
      </c>
      <c r="F35" s="69">
        <v>1</v>
      </c>
      <c r="G35" s="9"/>
      <c r="H35" s="109">
        <f t="shared" ref="H35:H37" si="0">+$F35*G35</f>
        <v>0</v>
      </c>
      <c r="K35" s="60"/>
    </row>
    <row r="36" spans="2:11" s="62" customFormat="1" ht="31.5">
      <c r="B36" s="110">
        <f>+COUNT($B$33:B35)+1</f>
        <v>3</v>
      </c>
      <c r="C36" s="111">
        <v>11111</v>
      </c>
      <c r="D36" s="112" t="s">
        <v>231</v>
      </c>
      <c r="E36" s="69" t="s">
        <v>233</v>
      </c>
      <c r="F36" s="69">
        <v>1</v>
      </c>
      <c r="G36" s="9"/>
      <c r="H36" s="109">
        <f t="shared" si="0"/>
        <v>0</v>
      </c>
      <c r="K36" s="60"/>
    </row>
    <row r="37" spans="2:11" s="62" customFormat="1" ht="63">
      <c r="B37" s="110">
        <f>+COUNT($B$33:B36)+1</f>
        <v>4</v>
      </c>
      <c r="C37" s="111"/>
      <c r="D37" s="127" t="s">
        <v>232</v>
      </c>
      <c r="E37" s="131" t="s">
        <v>69</v>
      </c>
      <c r="F37" s="131">
        <v>15</v>
      </c>
      <c r="G37" s="54"/>
      <c r="H37" s="109">
        <f t="shared" si="0"/>
        <v>0</v>
      </c>
      <c r="K37" s="60"/>
    </row>
    <row r="38" spans="2:11" s="62" customFormat="1" ht="15.75" customHeight="1">
      <c r="B38" s="117"/>
      <c r="C38" s="118"/>
      <c r="D38" s="119"/>
      <c r="E38" s="120"/>
      <c r="F38" s="121"/>
      <c r="G38" s="42"/>
      <c r="H38" s="122"/>
    </row>
    <row r="39" spans="2:11" s="62" customFormat="1" ht="16.5" thickBot="1">
      <c r="B39" s="123"/>
      <c r="C39" s="124"/>
      <c r="D39" s="124"/>
      <c r="E39" s="125"/>
      <c r="F39" s="125"/>
      <c r="G39" s="8" t="str">
        <f>C32&amp;" SKUPAJ:"</f>
        <v>PRIPRAVLJALNA IN ZAKLJUČNA DELA SKUPAJ:</v>
      </c>
      <c r="H39" s="126">
        <f>SUM(H$34:H$37)</f>
        <v>0</v>
      </c>
    </row>
    <row r="40" spans="2:11" s="62" customFormat="1">
      <c r="B40" s="117"/>
      <c r="C40" s="118"/>
      <c r="D40" s="119"/>
      <c r="E40" s="120"/>
      <c r="F40" s="121"/>
      <c r="G40" s="42"/>
      <c r="H40" s="122"/>
    </row>
    <row r="41" spans="2:11" s="62" customFormat="1">
      <c r="B41" s="104" t="s">
        <v>53</v>
      </c>
      <c r="C41" s="179" t="s">
        <v>137</v>
      </c>
      <c r="D41" s="179"/>
      <c r="E41" s="105"/>
      <c r="F41" s="106"/>
      <c r="G41" s="6"/>
      <c r="H41" s="107"/>
      <c r="J41" s="63"/>
    </row>
    <row r="42" spans="2:11" s="62" customFormat="1" ht="33" customHeight="1">
      <c r="B42" s="108"/>
      <c r="C42" s="182" t="s">
        <v>273</v>
      </c>
      <c r="D42" s="182"/>
      <c r="E42" s="182"/>
      <c r="F42" s="182"/>
      <c r="G42" s="7"/>
      <c r="H42" s="109"/>
    </row>
    <row r="43" spans="2:11" s="62" customFormat="1" ht="47.25">
      <c r="B43" s="110">
        <f>+COUNT($B42:B$42)+1</f>
        <v>1</v>
      </c>
      <c r="C43" s="111"/>
      <c r="D43" s="112" t="s">
        <v>274</v>
      </c>
      <c r="E43" s="69" t="s">
        <v>233</v>
      </c>
      <c r="F43" s="69">
        <v>1</v>
      </c>
      <c r="G43" s="9"/>
      <c r="H43" s="109">
        <f>+$F43*G43</f>
        <v>0</v>
      </c>
      <c r="J43" s="63"/>
    </row>
    <row r="44" spans="2:11" s="62" customFormat="1" ht="63">
      <c r="B44" s="110">
        <f>+COUNT($B$42:B43)+1</f>
        <v>2</v>
      </c>
      <c r="C44" s="111" t="s">
        <v>450</v>
      </c>
      <c r="D44" s="112" t="s">
        <v>275</v>
      </c>
      <c r="E44" s="69" t="s">
        <v>24</v>
      </c>
      <c r="F44" s="69">
        <v>440</v>
      </c>
      <c r="G44" s="9"/>
      <c r="H44" s="109">
        <f t="shared" ref="H44:H50" si="1">+$F44*G44</f>
        <v>0</v>
      </c>
      <c r="J44" s="63"/>
    </row>
    <row r="45" spans="2:11" s="62" customFormat="1" ht="94.5">
      <c r="B45" s="110">
        <f>+COUNT($B$42:B44)+1</f>
        <v>3</v>
      </c>
      <c r="C45" s="111" t="s">
        <v>451</v>
      </c>
      <c r="D45" s="112" t="s">
        <v>579</v>
      </c>
      <c r="E45" s="69"/>
      <c r="F45" s="69"/>
      <c r="G45" s="9"/>
      <c r="H45" s="109"/>
      <c r="J45" s="63"/>
    </row>
    <row r="46" spans="2:11" s="62" customFormat="1">
      <c r="B46" s="110" t="str">
        <f>+B45&amp;"A"</f>
        <v>3A</v>
      </c>
      <c r="C46" s="111"/>
      <c r="D46" s="112" t="s">
        <v>276</v>
      </c>
      <c r="E46" s="69" t="s">
        <v>25</v>
      </c>
      <c r="F46" s="69">
        <v>660</v>
      </c>
      <c r="G46" s="9"/>
      <c r="H46" s="109">
        <f t="shared" si="1"/>
        <v>0</v>
      </c>
      <c r="J46" s="63"/>
    </row>
    <row r="47" spans="2:11" s="62" customFormat="1">
      <c r="B47" s="110" t="str">
        <f>+B45&amp;"B"</f>
        <v>3B</v>
      </c>
      <c r="C47" s="111"/>
      <c r="D47" s="112" t="s">
        <v>277</v>
      </c>
      <c r="E47" s="69" t="s">
        <v>25</v>
      </c>
      <c r="F47" s="69">
        <v>196</v>
      </c>
      <c r="G47" s="9"/>
      <c r="H47" s="109">
        <f t="shared" si="1"/>
        <v>0</v>
      </c>
      <c r="J47" s="63"/>
    </row>
    <row r="48" spans="2:11" s="62" customFormat="1" ht="63">
      <c r="B48" s="110">
        <f>+COUNT($B$42:B47)+1</f>
        <v>4</v>
      </c>
      <c r="C48" s="111" t="s">
        <v>452</v>
      </c>
      <c r="D48" s="112" t="s">
        <v>238</v>
      </c>
      <c r="E48" s="69" t="s">
        <v>24</v>
      </c>
      <c r="F48" s="69">
        <v>230</v>
      </c>
      <c r="G48" s="9"/>
      <c r="H48" s="109">
        <f t="shared" si="1"/>
        <v>0</v>
      </c>
      <c r="J48" s="63"/>
    </row>
    <row r="49" spans="2:10" s="62" customFormat="1" ht="63">
      <c r="B49" s="110">
        <f>+COUNT($B$42:B48)+1</f>
        <v>5</v>
      </c>
      <c r="C49" s="111" t="s">
        <v>453</v>
      </c>
      <c r="D49" s="112" t="s">
        <v>278</v>
      </c>
      <c r="E49" s="69" t="s">
        <v>25</v>
      </c>
      <c r="F49" s="69">
        <v>188</v>
      </c>
      <c r="G49" s="9"/>
      <c r="H49" s="109">
        <f t="shared" si="1"/>
        <v>0</v>
      </c>
      <c r="J49" s="63"/>
    </row>
    <row r="50" spans="2:10" s="62" customFormat="1" ht="47.25">
      <c r="B50" s="110">
        <f>+COUNT($B$42:B49)+1</f>
        <v>6</v>
      </c>
      <c r="C50" s="111" t="s">
        <v>454</v>
      </c>
      <c r="D50" s="112" t="s">
        <v>469</v>
      </c>
      <c r="E50" s="69" t="s">
        <v>25</v>
      </c>
      <c r="F50" s="69">
        <v>66</v>
      </c>
      <c r="G50" s="9"/>
      <c r="H50" s="109">
        <f t="shared" si="1"/>
        <v>0</v>
      </c>
      <c r="J50" s="63"/>
    </row>
    <row r="51" spans="2:10" s="62" customFormat="1" ht="15.75" customHeight="1">
      <c r="B51" s="117"/>
      <c r="C51" s="118"/>
      <c r="D51" s="119"/>
      <c r="E51" s="120"/>
      <c r="F51" s="121"/>
      <c r="G51" s="42"/>
      <c r="H51" s="122"/>
    </row>
    <row r="52" spans="2:10" s="62" customFormat="1" ht="16.5" thickBot="1">
      <c r="B52" s="123"/>
      <c r="C52" s="124"/>
      <c r="D52" s="124"/>
      <c r="E52" s="125"/>
      <c r="F52" s="125"/>
      <c r="G52" s="8" t="str">
        <f>C41&amp;" SKUPAJ:"</f>
        <v>ZEMELJSKA DELA SKUPAJ:</v>
      </c>
      <c r="H52" s="126">
        <f>SUM(H$43:H$50)</f>
        <v>0</v>
      </c>
    </row>
    <row r="54" spans="2:10" s="62" customFormat="1">
      <c r="B54" s="104" t="s">
        <v>66</v>
      </c>
      <c r="C54" s="179" t="s">
        <v>110</v>
      </c>
      <c r="D54" s="179"/>
      <c r="E54" s="105"/>
      <c r="F54" s="106"/>
      <c r="G54" s="6"/>
      <c r="H54" s="107"/>
      <c r="J54" s="63"/>
    </row>
    <row r="55" spans="2:10" s="62" customFormat="1">
      <c r="B55" s="108"/>
      <c r="C55" s="182"/>
      <c r="D55" s="182"/>
      <c r="E55" s="182"/>
      <c r="F55" s="182"/>
      <c r="G55" s="7"/>
      <c r="H55" s="109"/>
    </row>
    <row r="56" spans="2:10" s="62" customFormat="1" ht="78.75">
      <c r="B56" s="110">
        <f>+COUNT($B$55:B55)+1</f>
        <v>1</v>
      </c>
      <c r="C56" s="111">
        <v>6001</v>
      </c>
      <c r="D56" s="112" t="s">
        <v>279</v>
      </c>
      <c r="E56" s="69" t="s">
        <v>24</v>
      </c>
      <c r="F56" s="69">
        <v>64</v>
      </c>
      <c r="G56" s="9"/>
      <c r="H56" s="109">
        <f>+$F56*G56</f>
        <v>0</v>
      </c>
      <c r="J56" s="63"/>
    </row>
    <row r="57" spans="2:10" s="62" customFormat="1" ht="94.5">
      <c r="B57" s="110">
        <f>+COUNT($B$55:B56)+1</f>
        <v>2</v>
      </c>
      <c r="C57" s="111">
        <v>6003</v>
      </c>
      <c r="D57" s="112" t="s">
        <v>280</v>
      </c>
      <c r="E57" s="69" t="s">
        <v>24</v>
      </c>
      <c r="F57" s="69">
        <v>92</v>
      </c>
      <c r="G57" s="9"/>
      <c r="H57" s="109">
        <f t="shared" ref="H57" si="2">+$F57*G57</f>
        <v>0</v>
      </c>
      <c r="J57" s="63"/>
    </row>
    <row r="58" spans="2:10" s="62" customFormat="1" ht="15.75" customHeight="1">
      <c r="B58" s="117"/>
      <c r="C58" s="118"/>
      <c r="D58" s="119"/>
      <c r="E58" s="120"/>
      <c r="F58" s="121"/>
      <c r="G58" s="42"/>
      <c r="H58" s="122"/>
    </row>
    <row r="59" spans="2:10" s="62" customFormat="1" ht="16.5" thickBot="1">
      <c r="B59" s="123"/>
      <c r="C59" s="124"/>
      <c r="D59" s="124"/>
      <c r="E59" s="125"/>
      <c r="F59" s="125"/>
      <c r="G59" s="8" t="str">
        <f>C54&amp;" SKUPAJ:"</f>
        <v>TESARSKA DELA SKUPAJ:</v>
      </c>
      <c r="H59" s="126">
        <f>SUM(H$56:H$57)</f>
        <v>0</v>
      </c>
    </row>
    <row r="61" spans="2:10" s="62" customFormat="1">
      <c r="B61" s="104" t="s">
        <v>67</v>
      </c>
      <c r="C61" s="179" t="s">
        <v>247</v>
      </c>
      <c r="D61" s="179"/>
      <c r="E61" s="105"/>
      <c r="F61" s="106"/>
      <c r="G61" s="6"/>
      <c r="H61" s="107"/>
      <c r="J61" s="63"/>
    </row>
    <row r="62" spans="2:10" s="62" customFormat="1" ht="71.25" customHeight="1">
      <c r="B62" s="108"/>
      <c r="C62" s="182" t="s">
        <v>455</v>
      </c>
      <c r="D62" s="182"/>
      <c r="E62" s="182"/>
      <c r="F62" s="182"/>
      <c r="G62" s="7"/>
      <c r="H62" s="109"/>
    </row>
    <row r="63" spans="2:10" s="62" customFormat="1" ht="78.75">
      <c r="B63" s="110">
        <f>+COUNT($B$62:B62)+1</f>
        <v>1</v>
      </c>
      <c r="C63" s="111" t="s">
        <v>456</v>
      </c>
      <c r="D63" s="112" t="s">
        <v>471</v>
      </c>
      <c r="E63" s="69" t="s">
        <v>25</v>
      </c>
      <c r="F63" s="69">
        <v>98</v>
      </c>
      <c r="G63" s="9"/>
      <c r="H63" s="109">
        <f>+$F63*G63</f>
        <v>0</v>
      </c>
      <c r="J63" s="63"/>
    </row>
    <row r="64" spans="2:10" s="62" customFormat="1" ht="94.5">
      <c r="B64" s="110">
        <f>+COUNT($B$62:B63)+1</f>
        <v>2</v>
      </c>
      <c r="C64" s="111" t="s">
        <v>457</v>
      </c>
      <c r="D64" s="112" t="s">
        <v>281</v>
      </c>
      <c r="E64" s="69" t="s">
        <v>25</v>
      </c>
      <c r="F64" s="69">
        <v>44</v>
      </c>
      <c r="G64" s="9"/>
      <c r="H64" s="109">
        <f t="shared" ref="H64:H65" si="3">+$F64*G64</f>
        <v>0</v>
      </c>
      <c r="J64" s="63"/>
    </row>
    <row r="65" spans="2:10" s="62" customFormat="1" ht="94.5">
      <c r="B65" s="110">
        <f>+COUNT($B$62:B64)+1</f>
        <v>3</v>
      </c>
      <c r="C65" s="111" t="s">
        <v>458</v>
      </c>
      <c r="D65" s="112" t="s">
        <v>470</v>
      </c>
      <c r="E65" s="69" t="s">
        <v>25</v>
      </c>
      <c r="F65" s="69">
        <v>788</v>
      </c>
      <c r="G65" s="9"/>
      <c r="H65" s="109">
        <f t="shared" si="3"/>
        <v>0</v>
      </c>
      <c r="J65" s="63"/>
    </row>
    <row r="66" spans="2:10" s="62" customFormat="1" ht="15.75" customHeight="1">
      <c r="B66" s="117"/>
      <c r="C66" s="118"/>
      <c r="D66" s="119"/>
      <c r="E66" s="120"/>
      <c r="F66" s="121"/>
      <c r="G66" s="42"/>
      <c r="H66" s="122"/>
    </row>
    <row r="67" spans="2:10" s="62" customFormat="1" ht="16.5" thickBot="1">
      <c r="B67" s="123"/>
      <c r="C67" s="124"/>
      <c r="D67" s="124"/>
      <c r="E67" s="125"/>
      <c r="F67" s="125"/>
      <c r="G67" s="8" t="str">
        <f>C61&amp;" SKUPAJ:"</f>
        <v>BETONSKA DELA SKUPAJ:</v>
      </c>
      <c r="H67" s="126">
        <f>SUM(H$63:H$65)</f>
        <v>0</v>
      </c>
    </row>
    <row r="69" spans="2:10" s="62" customFormat="1" ht="15.75" customHeight="1">
      <c r="B69" s="104" t="s">
        <v>255</v>
      </c>
      <c r="C69" s="179" t="s">
        <v>256</v>
      </c>
      <c r="D69" s="179"/>
      <c r="E69" s="105"/>
      <c r="F69" s="106"/>
      <c r="G69" s="6"/>
      <c r="H69" s="107"/>
      <c r="J69" s="63"/>
    </row>
    <row r="70" spans="2:10" s="62" customFormat="1">
      <c r="B70" s="108"/>
      <c r="C70" s="182"/>
      <c r="D70" s="182"/>
      <c r="E70" s="182"/>
      <c r="F70" s="182"/>
      <c r="G70" s="7"/>
      <c r="H70" s="109"/>
    </row>
    <row r="71" spans="2:10" s="62" customFormat="1" ht="110.25">
      <c r="B71" s="110">
        <f>+COUNT($B$70:B70)+1</f>
        <v>1</v>
      </c>
      <c r="C71" s="111" t="s">
        <v>462</v>
      </c>
      <c r="D71" s="112" t="s">
        <v>284</v>
      </c>
      <c r="E71" s="69" t="s">
        <v>56</v>
      </c>
      <c r="F71" s="69">
        <v>3700</v>
      </c>
      <c r="G71" s="9"/>
      <c r="H71" s="109">
        <f>+$F71*G71</f>
        <v>0</v>
      </c>
      <c r="J71" s="63"/>
    </row>
    <row r="72" spans="2:10" s="62" customFormat="1" ht="15.75" customHeight="1">
      <c r="B72" s="117"/>
      <c r="C72" s="118"/>
      <c r="D72" s="119"/>
      <c r="E72" s="120"/>
      <c r="F72" s="121"/>
      <c r="G72" s="42"/>
      <c r="H72" s="122"/>
    </row>
    <row r="73" spans="2:10" s="62" customFormat="1" ht="16.5" thickBot="1">
      <c r="B73" s="123"/>
      <c r="C73" s="124"/>
      <c r="D73" s="124"/>
      <c r="E73" s="125"/>
      <c r="F73" s="125"/>
      <c r="G73" s="8" t="str">
        <f>C69&amp;" SKUPAJ:"</f>
        <v>ŽELEZOKRIVSKA DELA SKUPAJ:</v>
      </c>
      <c r="H73" s="126">
        <f>SUM(H$71)</f>
        <v>0</v>
      </c>
    </row>
    <row r="75" spans="2:10" s="62" customFormat="1" ht="15.75" customHeight="1">
      <c r="B75" s="104" t="s">
        <v>257</v>
      </c>
      <c r="C75" s="179" t="s">
        <v>260</v>
      </c>
      <c r="D75" s="179"/>
      <c r="E75" s="105"/>
      <c r="F75" s="106"/>
      <c r="G75" s="6"/>
      <c r="H75" s="107"/>
      <c r="J75" s="63"/>
    </row>
    <row r="76" spans="2:10" s="62" customFormat="1">
      <c r="B76" s="108"/>
      <c r="C76" s="182"/>
      <c r="D76" s="182"/>
      <c r="E76" s="182"/>
      <c r="F76" s="182"/>
      <c r="G76" s="7"/>
      <c r="H76" s="109"/>
    </row>
    <row r="77" spans="2:10" s="62" customFormat="1" ht="94.5">
      <c r="B77" s="110">
        <f>+COUNT($B$76:B76)+1</f>
        <v>1</v>
      </c>
      <c r="C77" s="132">
        <v>11001</v>
      </c>
      <c r="D77" s="112" t="s">
        <v>464</v>
      </c>
      <c r="E77" s="69" t="s">
        <v>51</v>
      </c>
      <c r="F77" s="69">
        <v>88</v>
      </c>
      <c r="G77" s="9"/>
      <c r="H77" s="109">
        <f>+$F77*G77</f>
        <v>0</v>
      </c>
      <c r="J77" s="63"/>
    </row>
    <row r="78" spans="2:10" s="62" customFormat="1" ht="63">
      <c r="B78" s="110">
        <f>+COUNT($B$76:B77)+1</f>
        <v>2</v>
      </c>
      <c r="C78" s="132">
        <v>11002</v>
      </c>
      <c r="D78" s="112" t="s">
        <v>472</v>
      </c>
      <c r="E78" s="69" t="s">
        <v>269</v>
      </c>
      <c r="F78" s="69">
        <v>3</v>
      </c>
      <c r="G78" s="9"/>
      <c r="H78" s="109">
        <f>+$F78*G78</f>
        <v>0</v>
      </c>
      <c r="J78" s="63"/>
    </row>
    <row r="79" spans="2:10" s="62" customFormat="1" ht="15.75" customHeight="1">
      <c r="B79" s="117"/>
      <c r="C79" s="118"/>
      <c r="D79" s="119"/>
      <c r="E79" s="120"/>
      <c r="F79" s="121"/>
      <c r="G79" s="42"/>
      <c r="H79" s="122"/>
    </row>
    <row r="80" spans="2:10" s="62" customFormat="1" ht="16.5" thickBot="1">
      <c r="B80" s="123"/>
      <c r="C80" s="124"/>
      <c r="D80" s="124"/>
      <c r="E80" s="125"/>
      <c r="F80" s="125"/>
      <c r="G80" s="8" t="str">
        <f>C75&amp;" SKUPAJ:"</f>
        <v>ZIDARSKA DELA SKUPAJ:</v>
      </c>
      <c r="H80" s="126">
        <f>SUM(H$77:H$78)</f>
        <v>0</v>
      </c>
    </row>
    <row r="82" spans="2:10" s="62" customFormat="1" ht="15.75" customHeight="1">
      <c r="B82" s="104" t="s">
        <v>259</v>
      </c>
      <c r="C82" s="179" t="s">
        <v>258</v>
      </c>
      <c r="D82" s="179"/>
      <c r="E82" s="105"/>
      <c r="F82" s="106"/>
      <c r="G82" s="6"/>
      <c r="H82" s="107"/>
      <c r="J82" s="63"/>
    </row>
    <row r="83" spans="2:10" s="62" customFormat="1">
      <c r="B83" s="108"/>
      <c r="C83" s="182"/>
      <c r="D83" s="182"/>
      <c r="E83" s="182"/>
      <c r="F83" s="182"/>
      <c r="G83" s="7"/>
      <c r="H83" s="109"/>
    </row>
    <row r="84" spans="2:10" s="62" customFormat="1" ht="110.25">
      <c r="B84" s="110">
        <f>+COUNT($B$83:B83)+1</f>
        <v>1</v>
      </c>
      <c r="C84" s="132">
        <v>11001</v>
      </c>
      <c r="D84" s="112" t="s">
        <v>285</v>
      </c>
      <c r="E84" s="69" t="s">
        <v>51</v>
      </c>
      <c r="F84" s="69">
        <v>88</v>
      </c>
      <c r="G84" s="9"/>
      <c r="H84" s="109">
        <f>+$F84*G84</f>
        <v>0</v>
      </c>
      <c r="J84" s="63"/>
    </row>
    <row r="85" spans="2:10" s="62" customFormat="1" ht="15.75" customHeight="1">
      <c r="B85" s="117"/>
      <c r="C85" s="118"/>
      <c r="D85" s="119"/>
      <c r="E85" s="120"/>
      <c r="F85" s="121"/>
      <c r="G85" s="42"/>
      <c r="H85" s="122"/>
    </row>
    <row r="86" spans="2:10" s="62" customFormat="1" ht="16.5" thickBot="1">
      <c r="B86" s="123"/>
      <c r="C86" s="124"/>
      <c r="D86" s="124"/>
      <c r="E86" s="125"/>
      <c r="F86" s="125"/>
      <c r="G86" s="8" t="str">
        <f>C82&amp;" SKUPAJ:"</f>
        <v>KLJUČAVNIČARSKA DELA SKUPAJ:</v>
      </c>
      <c r="H86" s="126">
        <f>SUM(H$84:H$84)</f>
        <v>0</v>
      </c>
    </row>
    <row r="88" spans="2:10" s="62" customFormat="1" ht="15.75" customHeight="1">
      <c r="B88" s="104" t="s">
        <v>264</v>
      </c>
      <c r="C88" s="179" t="s">
        <v>265</v>
      </c>
      <c r="D88" s="179"/>
      <c r="E88" s="105"/>
      <c r="F88" s="106"/>
      <c r="G88" s="6"/>
      <c r="H88" s="107"/>
      <c r="J88" s="63"/>
    </row>
    <row r="89" spans="2:10" s="62" customFormat="1">
      <c r="B89" s="108"/>
      <c r="C89" s="182"/>
      <c r="D89" s="182"/>
      <c r="E89" s="182"/>
      <c r="F89" s="182"/>
      <c r="G89" s="7"/>
      <c r="H89" s="109"/>
    </row>
    <row r="90" spans="2:10" s="62" customFormat="1" ht="63">
      <c r="B90" s="110">
        <f>+COUNT($B$89:B89)+1</f>
        <v>1</v>
      </c>
      <c r="C90" s="132">
        <v>13002</v>
      </c>
      <c r="D90" s="112" t="s">
        <v>468</v>
      </c>
      <c r="E90" s="69" t="s">
        <v>233</v>
      </c>
      <c r="F90" s="69">
        <v>60</v>
      </c>
      <c r="G90" s="9"/>
      <c r="H90" s="109">
        <f>+$F90*G90</f>
        <v>0</v>
      </c>
      <c r="J90" s="63"/>
    </row>
    <row r="91" spans="2:10" s="62" customFormat="1" ht="15.75" customHeight="1">
      <c r="B91" s="117"/>
      <c r="C91" s="118"/>
      <c r="D91" s="119"/>
      <c r="E91" s="120"/>
      <c r="F91" s="121"/>
      <c r="G91" s="42"/>
      <c r="H91" s="122"/>
    </row>
    <row r="92" spans="2:10" s="62" customFormat="1" ht="16.5" thickBot="1">
      <c r="B92" s="123"/>
      <c r="C92" s="124"/>
      <c r="D92" s="124"/>
      <c r="E92" s="125"/>
      <c r="F92" s="125"/>
      <c r="G92" s="8" t="str">
        <f>C88&amp;" SKUPAJ:"</f>
        <v>ODVODNJAVANJE in KANALIZACIJA SKUPAJ:</v>
      </c>
      <c r="H92" s="126">
        <f>SUM(H$90:H$90)</f>
        <v>0</v>
      </c>
    </row>
    <row r="94" spans="2:10" s="62" customFormat="1" ht="15.75" customHeight="1">
      <c r="B94" s="104" t="s">
        <v>266</v>
      </c>
      <c r="C94" s="179" t="s">
        <v>267</v>
      </c>
      <c r="D94" s="179"/>
      <c r="E94" s="105"/>
      <c r="F94" s="106"/>
      <c r="G94" s="6"/>
      <c r="H94" s="107"/>
      <c r="J94" s="63"/>
    </row>
    <row r="95" spans="2:10" s="62" customFormat="1">
      <c r="B95" s="108"/>
      <c r="C95" s="182"/>
      <c r="D95" s="182"/>
      <c r="E95" s="182"/>
      <c r="F95" s="182"/>
      <c r="G95" s="7"/>
      <c r="H95" s="109"/>
    </row>
    <row r="96" spans="2:10" s="62" customFormat="1" ht="31.5">
      <c r="B96" s="110">
        <f>+COUNT($B$95:B95)+1</f>
        <v>1</v>
      </c>
      <c r="C96" s="132">
        <v>78111</v>
      </c>
      <c r="D96" s="127" t="s">
        <v>578</v>
      </c>
      <c r="E96" s="131" t="s">
        <v>122</v>
      </c>
      <c r="F96" s="131">
        <v>20</v>
      </c>
      <c r="G96" s="9"/>
      <c r="H96" s="109">
        <f>+$F96*G96</f>
        <v>0</v>
      </c>
      <c r="J96" s="63"/>
    </row>
    <row r="97" spans="2:10" s="62" customFormat="1" ht="15.75" customHeight="1">
      <c r="B97" s="117"/>
      <c r="C97" s="118"/>
      <c r="D97" s="119"/>
      <c r="E97" s="120"/>
      <c r="F97" s="121"/>
      <c r="G97" s="42"/>
      <c r="H97" s="122"/>
    </row>
    <row r="98" spans="2:10" s="62" customFormat="1" ht="16.5" thickBot="1">
      <c r="B98" s="123"/>
      <c r="C98" s="124"/>
      <c r="D98" s="124"/>
      <c r="E98" s="125"/>
      <c r="F98" s="125"/>
      <c r="G98" s="8" t="str">
        <f>C94&amp;" SKUPAJ:"</f>
        <v>RAZNO SKUPAJ:</v>
      </c>
      <c r="H98" s="126">
        <f>SUM(H$96:H$96)</f>
        <v>0</v>
      </c>
    </row>
    <row r="100" spans="2:10" s="62" customFormat="1" ht="15.75" customHeight="1">
      <c r="B100" s="104" t="s">
        <v>270</v>
      </c>
      <c r="C100" s="179" t="s">
        <v>271</v>
      </c>
      <c r="D100" s="179"/>
      <c r="E100" s="105"/>
      <c r="F100" s="106"/>
      <c r="G100" s="6"/>
      <c r="H100" s="107"/>
      <c r="J100" s="63"/>
    </row>
    <row r="101" spans="2:10" s="62" customFormat="1">
      <c r="B101" s="108"/>
      <c r="C101" s="182"/>
      <c r="D101" s="182"/>
      <c r="E101" s="182"/>
      <c r="F101" s="182"/>
      <c r="G101" s="7"/>
      <c r="H101" s="109"/>
    </row>
    <row r="102" spans="2:10" s="62" customFormat="1" ht="31.5">
      <c r="B102" s="110">
        <f>+COUNT($B$101:B101)+1</f>
        <v>1</v>
      </c>
      <c r="C102" s="132">
        <v>17001</v>
      </c>
      <c r="D102" s="112" t="s">
        <v>272</v>
      </c>
      <c r="E102" s="69" t="s">
        <v>269</v>
      </c>
      <c r="F102" s="69">
        <v>1</v>
      </c>
      <c r="G102" s="9"/>
      <c r="H102" s="109">
        <f>+$F102*G102</f>
        <v>0</v>
      </c>
      <c r="J102" s="63"/>
    </row>
    <row r="103" spans="2:10" s="62" customFormat="1" ht="15.75" customHeight="1">
      <c r="B103" s="117"/>
      <c r="C103" s="118"/>
      <c r="D103" s="119"/>
      <c r="E103" s="120"/>
      <c r="F103" s="121"/>
      <c r="G103" s="42"/>
      <c r="H103" s="122"/>
    </row>
    <row r="104" spans="2:10" s="62" customFormat="1" ht="16.5" thickBot="1">
      <c r="B104" s="123"/>
      <c r="C104" s="124"/>
      <c r="D104" s="124"/>
      <c r="E104" s="125"/>
      <c r="F104" s="125"/>
      <c r="G104" s="8" t="str">
        <f>C100&amp;" SKUPAJ:"</f>
        <v>TEHNIČNA DOKUMENTACIJA SKUPAJ:</v>
      </c>
      <c r="H104" s="126">
        <f>SUM(H$102)</f>
        <v>0</v>
      </c>
    </row>
  </sheetData>
  <sheetProtection algorithmName="SHA-512" hashValue="HLHsvtDhDGRdBJVCxYY/AIN4Z7uloQX1OMjKz/NvRx3p7w2v2+KbYfopLKrKcJZ+IbCIrRXTWB4YzeK6sjrJWQ==" saltValue="89RJGYcZENLzs7xk8+cpnQ==" spinCount="100000" sheet="1" objects="1" scenarios="1"/>
  <mergeCells count="20">
    <mergeCell ref="C32:D32"/>
    <mergeCell ref="C33:F33"/>
    <mergeCell ref="C83:F83"/>
    <mergeCell ref="C41:D41"/>
    <mergeCell ref="C42:F42"/>
    <mergeCell ref="C54:D54"/>
    <mergeCell ref="C55:F55"/>
    <mergeCell ref="C61:D61"/>
    <mergeCell ref="C62:F62"/>
    <mergeCell ref="C69:D69"/>
    <mergeCell ref="C70:F70"/>
    <mergeCell ref="C75:D75"/>
    <mergeCell ref="C76:F76"/>
    <mergeCell ref="C82:D82"/>
    <mergeCell ref="C100:D100"/>
    <mergeCell ref="C101:F101"/>
    <mergeCell ref="C88:D88"/>
    <mergeCell ref="C89:F89"/>
    <mergeCell ref="C94:D94"/>
    <mergeCell ref="C95:F95"/>
  </mergeCells>
  <pageMargins left="0.70866141732283472" right="0.70866141732283472" top="0.74803149606299213" bottom="0.74803149606299213" header="0.31496062992125984" footer="0.31496062992125984"/>
  <pageSetup paperSize="9" scale="68" orientation="portrait" r:id="rId1"/>
  <headerFooter>
    <oddHeader>&amp;C&amp;"-,Ležeče"Prestavitev R2-402/1426 Solkan-Gonjače
(mimo naselja Kojsko) – 2.Faza - 2.etapa (3)&amp;R&amp;"-,Ležeče"RAZPIS 2021</oddHeader>
    <oddFooter>Stran &amp;P od &amp;N</oddFooter>
  </headerFooter>
  <rowBreaks count="1" manualBreakCount="1">
    <brk id="74" min="1" max="7" man="1"/>
  </rowBreaks>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4C0ED-CD95-469F-8045-B2E248524735}">
  <sheetPr>
    <tabColor rgb="FF00339C"/>
  </sheetPr>
  <dimension ref="B1:K103"/>
  <sheetViews>
    <sheetView view="pageBreakPreview" topLeftCell="A86" zoomScaleNormal="100" zoomScaleSheetLayoutView="100" workbookViewId="0">
      <selection activeCell="H103" sqref="H103"/>
    </sheetView>
  </sheetViews>
  <sheetFormatPr defaultColWidth="9.140625" defaultRowHeight="15.75"/>
  <cols>
    <col min="1" max="1" width="9.140625" style="63"/>
    <col min="2" max="3" width="10.7109375" style="65" customWidth="1"/>
    <col min="4" max="4" width="47.7109375" style="142" customWidth="1"/>
    <col min="5" max="5" width="14.7109375" style="60" customWidth="1"/>
    <col min="6" max="6" width="12.7109375" style="60" customWidth="1"/>
    <col min="7" max="7" width="15.7109375" style="1" customWidth="1"/>
    <col min="8" max="8" width="15.7109375" style="61" customWidth="1"/>
    <col min="9" max="9" width="11.5703125" style="62" bestFit="1" customWidth="1"/>
    <col min="10" max="10" width="10.140625" style="63" bestFit="1" customWidth="1"/>
    <col min="11" max="16384" width="9.140625" style="63"/>
  </cols>
  <sheetData>
    <row r="1" spans="2:10">
      <c r="B1" s="58" t="s">
        <v>57</v>
      </c>
      <c r="C1" s="59" t="str">
        <f ca="1">MID(CELL("filename",A1),FIND("]",CELL("filename",A1))+1,255)</f>
        <v>KAMNITA ZLOŽBA KZ7 in KZ8</v>
      </c>
    </row>
    <row r="3" spans="2:10">
      <c r="B3" s="64" t="s">
        <v>14</v>
      </c>
    </row>
    <row r="4" spans="2:10">
      <c r="B4" s="66" t="str">
        <f ca="1">"REKAPITULACIJA "&amp;C1</f>
        <v>REKAPITULACIJA KAMNITA ZLOŽBA KZ7 in KZ8</v>
      </c>
      <c r="C4" s="67"/>
      <c r="D4" s="67"/>
      <c r="E4" s="68"/>
      <c r="F4" s="68"/>
      <c r="G4" s="2"/>
      <c r="H4" s="69"/>
      <c r="I4" s="70"/>
    </row>
    <row r="5" spans="2:10">
      <c r="B5" s="71"/>
      <c r="C5" s="72"/>
      <c r="D5" s="73"/>
      <c r="H5" s="74"/>
      <c r="I5" s="75"/>
      <c r="J5" s="76"/>
    </row>
    <row r="6" spans="2:10">
      <c r="B6" s="77" t="s">
        <v>48</v>
      </c>
      <c r="D6" s="78" t="str">
        <f>VLOOKUP(B6,$B$28:$H$9783,2,FALSE)</f>
        <v>PRIPRAVLJALNA IN ZAKLJUČNA DELA</v>
      </c>
      <c r="E6" s="79"/>
      <c r="F6" s="61"/>
      <c r="H6" s="80">
        <f>VLOOKUP($D6&amp;" SKUPAJ:",$G$28:H$9973,2,FALSE)</f>
        <v>0</v>
      </c>
      <c r="I6" s="81"/>
      <c r="J6" s="82"/>
    </row>
    <row r="7" spans="2:10">
      <c r="B7" s="77"/>
      <c r="D7" s="78"/>
      <c r="E7" s="79"/>
      <c r="F7" s="61"/>
      <c r="H7" s="80"/>
      <c r="I7" s="138"/>
    </row>
    <row r="8" spans="2:10">
      <c r="B8" s="77" t="s">
        <v>53</v>
      </c>
      <c r="D8" s="78" t="str">
        <f>VLOOKUP(B8,$B$28:$H$9783,2,FALSE)</f>
        <v>ZEMELJSKA DELA</v>
      </c>
      <c r="E8" s="79"/>
      <c r="F8" s="61"/>
      <c r="H8" s="80">
        <f>VLOOKUP($D8&amp;" SKUPAJ:",$G$28:H$9973,2,FALSE)</f>
        <v>0</v>
      </c>
      <c r="I8" s="85"/>
      <c r="J8" s="86"/>
    </row>
    <row r="9" spans="2:10">
      <c r="B9" s="77"/>
      <c r="D9" s="78"/>
      <c r="E9" s="79"/>
      <c r="F9" s="61"/>
      <c r="H9" s="80"/>
      <c r="I9" s="138"/>
    </row>
    <row r="10" spans="2:10">
      <c r="B10" s="77" t="s">
        <v>66</v>
      </c>
      <c r="D10" s="78" t="str">
        <f>VLOOKUP(B10,$B$28:$H$9783,2,FALSE)</f>
        <v>TESARSKA DELA</v>
      </c>
      <c r="E10" s="79"/>
      <c r="F10" s="61"/>
      <c r="H10" s="80">
        <f>VLOOKUP($D10&amp;" SKUPAJ:",$G$28:H$9973,2,FALSE)</f>
        <v>0</v>
      </c>
      <c r="I10" s="85"/>
      <c r="J10" s="86"/>
    </row>
    <row r="11" spans="2:10">
      <c r="B11" s="77"/>
      <c r="D11" s="78"/>
      <c r="E11" s="79"/>
      <c r="F11" s="61"/>
      <c r="H11" s="80"/>
      <c r="I11" s="138"/>
    </row>
    <row r="12" spans="2:10">
      <c r="B12" s="77" t="s">
        <v>67</v>
      </c>
      <c r="D12" s="78" t="str">
        <f>VLOOKUP(B12,$B$28:$H$9783,2,FALSE)</f>
        <v>BETONSKA DELA</v>
      </c>
      <c r="E12" s="79"/>
      <c r="F12" s="61"/>
      <c r="H12" s="80">
        <f>VLOOKUP($D12&amp;" SKUPAJ:",$G$28:H$9973,2,FALSE)</f>
        <v>0</v>
      </c>
      <c r="I12" s="85"/>
      <c r="J12" s="86"/>
    </row>
    <row r="13" spans="2:10">
      <c r="B13" s="77"/>
      <c r="D13" s="78"/>
      <c r="E13" s="79"/>
      <c r="F13" s="61"/>
      <c r="H13" s="80"/>
      <c r="I13" s="138"/>
    </row>
    <row r="14" spans="2:10">
      <c r="B14" s="77" t="s">
        <v>255</v>
      </c>
      <c r="D14" s="78" t="str">
        <f>VLOOKUP(B14,$B$28:$H$9783,2,FALSE)</f>
        <v>ŽELEZOKRIVSKA DELA</v>
      </c>
      <c r="E14" s="79"/>
      <c r="F14" s="61"/>
      <c r="H14" s="80">
        <f>VLOOKUP($D14&amp;" SKUPAJ:",$G$28:H$9973,2,FALSE)</f>
        <v>0</v>
      </c>
      <c r="I14" s="85"/>
      <c r="J14" s="86"/>
    </row>
    <row r="15" spans="2:10">
      <c r="B15" s="77"/>
      <c r="D15" s="78"/>
      <c r="E15" s="79"/>
      <c r="F15" s="61"/>
      <c r="H15" s="80"/>
      <c r="I15" s="138"/>
    </row>
    <row r="16" spans="2:10">
      <c r="B16" s="77" t="s">
        <v>257</v>
      </c>
      <c r="D16" s="78" t="str">
        <f>VLOOKUP(B16,$B$28:$H$9783,2,FALSE)</f>
        <v>ZIDARSKA DELA</v>
      </c>
      <c r="E16" s="79"/>
      <c r="F16" s="61"/>
      <c r="H16" s="80">
        <f>VLOOKUP($D16&amp;" SKUPAJ:",$G$28:H$9973,2,FALSE)</f>
        <v>0</v>
      </c>
      <c r="I16" s="85"/>
      <c r="J16" s="86"/>
    </row>
    <row r="17" spans="2:10">
      <c r="B17" s="77"/>
      <c r="D17" s="78"/>
      <c r="E17" s="79"/>
      <c r="F17" s="61"/>
      <c r="H17" s="80"/>
      <c r="I17" s="138"/>
    </row>
    <row r="18" spans="2:10">
      <c r="B18" s="77" t="s">
        <v>259</v>
      </c>
      <c r="D18" s="78" t="str">
        <f>VLOOKUP(B18,$B$28:$H$9783,2,FALSE)</f>
        <v>KLJUČAVNIČARSKA DELA</v>
      </c>
      <c r="E18" s="79"/>
      <c r="F18" s="61"/>
      <c r="H18" s="80">
        <f>VLOOKUP($D18&amp;" SKUPAJ:",$G$28:H$9973,2,FALSE)</f>
        <v>0</v>
      </c>
      <c r="I18" s="85"/>
      <c r="J18" s="86"/>
    </row>
    <row r="19" spans="2:10">
      <c r="B19" s="77"/>
      <c r="D19" s="78"/>
      <c r="E19" s="79"/>
      <c r="F19" s="61"/>
      <c r="H19" s="80"/>
      <c r="I19" s="139"/>
      <c r="J19" s="86"/>
    </row>
    <row r="20" spans="2:10">
      <c r="B20" s="77" t="s">
        <v>264</v>
      </c>
      <c r="D20" s="78" t="str">
        <f>VLOOKUP(B20,$B$28:$H$9783,2,FALSE)</f>
        <v>ODVODNJAVANJE in KANALIZACIJA</v>
      </c>
      <c r="E20" s="79"/>
      <c r="F20" s="61"/>
      <c r="H20" s="80">
        <f>VLOOKUP($D20&amp;" SKUPAJ:",$G$28:H$9973,2,FALSE)</f>
        <v>0</v>
      </c>
      <c r="I20" s="85"/>
      <c r="J20" s="86"/>
    </row>
    <row r="21" spans="2:10">
      <c r="B21" s="77"/>
      <c r="D21" s="78"/>
      <c r="E21" s="79"/>
      <c r="F21" s="61"/>
      <c r="H21" s="80"/>
      <c r="I21" s="139"/>
      <c r="J21" s="86"/>
    </row>
    <row r="22" spans="2:10">
      <c r="B22" s="77" t="s">
        <v>266</v>
      </c>
      <c r="D22" s="78" t="str">
        <f>VLOOKUP(B22,$B$28:$H$9783,2,FALSE)</f>
        <v>RAZNO</v>
      </c>
      <c r="E22" s="79"/>
      <c r="F22" s="61"/>
      <c r="H22" s="80">
        <f>VLOOKUP($D22&amp;" SKUPAJ:",$G$28:H$9973,2,FALSE)</f>
        <v>0</v>
      </c>
      <c r="I22" s="85"/>
      <c r="J22" s="86"/>
    </row>
    <row r="23" spans="2:10">
      <c r="B23" s="77"/>
      <c r="D23" s="78"/>
      <c r="E23" s="79"/>
      <c r="F23" s="61"/>
      <c r="H23" s="80"/>
      <c r="I23" s="139"/>
      <c r="J23" s="86"/>
    </row>
    <row r="24" spans="2:10">
      <c r="B24" s="77" t="s">
        <v>270</v>
      </c>
      <c r="D24" s="78" t="str">
        <f>VLOOKUP(B24,$B$28:$H$9783,2,FALSE)</f>
        <v>TEHNIČNA DOKUMENTACIJA</v>
      </c>
      <c r="E24" s="79"/>
      <c r="F24" s="61"/>
      <c r="H24" s="80">
        <f>VLOOKUP($D24&amp;" SKUPAJ:",$G$28:H$9973,2,FALSE)</f>
        <v>0</v>
      </c>
      <c r="I24" s="85"/>
      <c r="J24" s="86"/>
    </row>
    <row r="25" spans="2:10" s="62" customFormat="1" ht="16.5" thickBot="1">
      <c r="B25" s="87"/>
      <c r="C25" s="88"/>
      <c r="D25" s="89"/>
      <c r="E25" s="90"/>
      <c r="F25" s="91"/>
      <c r="G25" s="3"/>
      <c r="H25" s="92"/>
    </row>
    <row r="26" spans="2:10" s="62" customFormat="1" ht="16.5" thickTop="1">
      <c r="B26" s="93"/>
      <c r="C26" s="94"/>
      <c r="D26" s="95"/>
      <c r="E26" s="96"/>
      <c r="F26" s="97"/>
      <c r="G26" s="4" t="str">
        <f ca="1">"SKUPAJ "&amp;C1&amp;" (BREZ DDV):"</f>
        <v>SKUPAJ KAMNITA ZLOŽBA KZ7 in KZ8 (BREZ DDV):</v>
      </c>
      <c r="H26" s="98">
        <f>SUM(H6:H24)</f>
        <v>0</v>
      </c>
    </row>
    <row r="28" spans="2:10" s="62" customFormat="1" ht="16.5" thickBot="1">
      <c r="B28" s="99" t="s">
        <v>0</v>
      </c>
      <c r="C28" s="100" t="s">
        <v>1</v>
      </c>
      <c r="D28" s="101" t="s">
        <v>2</v>
      </c>
      <c r="E28" s="102" t="s">
        <v>3</v>
      </c>
      <c r="F28" s="102" t="s">
        <v>4</v>
      </c>
      <c r="G28" s="5" t="s">
        <v>5</v>
      </c>
      <c r="H28" s="102" t="s">
        <v>6</v>
      </c>
    </row>
    <row r="30" spans="2:10">
      <c r="B30" s="103"/>
      <c r="C30" s="103"/>
      <c r="D30" s="103"/>
      <c r="E30" s="103"/>
      <c r="F30" s="103"/>
      <c r="G30" s="53"/>
      <c r="H30" s="103"/>
    </row>
    <row r="32" spans="2:10" s="62" customFormat="1">
      <c r="B32" s="104" t="s">
        <v>48</v>
      </c>
      <c r="C32" s="179" t="s">
        <v>230</v>
      </c>
      <c r="D32" s="179"/>
      <c r="E32" s="105"/>
      <c r="F32" s="106"/>
      <c r="G32" s="6"/>
      <c r="H32" s="107"/>
    </row>
    <row r="33" spans="2:11" s="62" customFormat="1">
      <c r="B33" s="108"/>
      <c r="C33" s="178"/>
      <c r="D33" s="178"/>
      <c r="E33" s="178"/>
      <c r="F33" s="178"/>
      <c r="G33" s="7"/>
      <c r="H33" s="109"/>
    </row>
    <row r="34" spans="2:11" s="62" customFormat="1" ht="78.75">
      <c r="B34" s="110">
        <f>+COUNT($B$33:B33)+1</f>
        <v>1</v>
      </c>
      <c r="C34" s="111"/>
      <c r="D34" s="112" t="s">
        <v>446</v>
      </c>
      <c r="E34" s="69" t="s">
        <v>233</v>
      </c>
      <c r="F34" s="69">
        <v>1</v>
      </c>
      <c r="G34" s="9"/>
      <c r="H34" s="109">
        <f>+$F34*G34</f>
        <v>0</v>
      </c>
      <c r="K34" s="60"/>
    </row>
    <row r="35" spans="2:11" s="62" customFormat="1" ht="63">
      <c r="B35" s="110">
        <f>+COUNT($B$33:B34)+1</f>
        <v>2</v>
      </c>
      <c r="C35" s="111"/>
      <c r="D35" s="112" t="s">
        <v>447</v>
      </c>
      <c r="E35" s="69" t="s">
        <v>233</v>
      </c>
      <c r="F35" s="69">
        <v>1</v>
      </c>
      <c r="G35" s="9"/>
      <c r="H35" s="109">
        <f t="shared" ref="H35:H37" si="0">+$F35*G35</f>
        <v>0</v>
      </c>
      <c r="K35" s="60"/>
    </row>
    <row r="36" spans="2:11" s="62" customFormat="1" ht="31.5">
      <c r="B36" s="110">
        <f>+COUNT($B$33:B35)+1</f>
        <v>3</v>
      </c>
      <c r="C36" s="111">
        <v>11111</v>
      </c>
      <c r="D36" s="112" t="s">
        <v>231</v>
      </c>
      <c r="E36" s="69" t="s">
        <v>233</v>
      </c>
      <c r="F36" s="69">
        <v>1</v>
      </c>
      <c r="G36" s="9"/>
      <c r="H36" s="109">
        <f t="shared" si="0"/>
        <v>0</v>
      </c>
      <c r="K36" s="60"/>
    </row>
    <row r="37" spans="2:11" s="62" customFormat="1" ht="63">
      <c r="B37" s="110">
        <f>+COUNT($B$33:B36)+1</f>
        <v>4</v>
      </c>
      <c r="C37" s="111"/>
      <c r="D37" s="112" t="s">
        <v>232</v>
      </c>
      <c r="E37" s="69" t="s">
        <v>69</v>
      </c>
      <c r="F37" s="69">
        <v>15</v>
      </c>
      <c r="G37" s="9"/>
      <c r="H37" s="109">
        <f t="shared" si="0"/>
        <v>0</v>
      </c>
      <c r="K37" s="60"/>
    </row>
    <row r="38" spans="2:11" s="62" customFormat="1" ht="15.75" customHeight="1">
      <c r="B38" s="117"/>
      <c r="C38" s="118"/>
      <c r="D38" s="119"/>
      <c r="E38" s="120"/>
      <c r="F38" s="121"/>
      <c r="G38" s="42"/>
      <c r="H38" s="122"/>
    </row>
    <row r="39" spans="2:11" s="62" customFormat="1" ht="16.5" thickBot="1">
      <c r="B39" s="123"/>
      <c r="C39" s="124"/>
      <c r="D39" s="124"/>
      <c r="E39" s="125"/>
      <c r="F39" s="125"/>
      <c r="G39" s="8" t="str">
        <f>C32&amp;" SKUPAJ:"</f>
        <v>PRIPRAVLJALNA IN ZAKLJUČNA DELA SKUPAJ:</v>
      </c>
      <c r="H39" s="126">
        <f>SUM(H$34:H$37)</f>
        <v>0</v>
      </c>
    </row>
    <row r="40" spans="2:11" s="62" customFormat="1">
      <c r="B40" s="117"/>
      <c r="C40" s="118"/>
      <c r="D40" s="119"/>
      <c r="E40" s="120"/>
      <c r="F40" s="121"/>
      <c r="G40" s="42"/>
      <c r="H40" s="122"/>
    </row>
    <row r="41" spans="2:11" s="62" customFormat="1">
      <c r="B41" s="104" t="s">
        <v>53</v>
      </c>
      <c r="C41" s="179" t="s">
        <v>137</v>
      </c>
      <c r="D41" s="179"/>
      <c r="E41" s="105"/>
      <c r="F41" s="106"/>
      <c r="G41" s="6"/>
      <c r="H41" s="107"/>
      <c r="J41" s="63"/>
    </row>
    <row r="42" spans="2:11" s="62" customFormat="1" ht="33" customHeight="1">
      <c r="B42" s="108"/>
      <c r="C42" s="182" t="s">
        <v>273</v>
      </c>
      <c r="D42" s="182"/>
      <c r="E42" s="182"/>
      <c r="F42" s="182"/>
      <c r="G42" s="7"/>
      <c r="H42" s="109"/>
    </row>
    <row r="43" spans="2:11" s="62" customFormat="1" ht="47.25">
      <c r="B43" s="110">
        <f>+COUNT($B42:B$42)+1</f>
        <v>1</v>
      </c>
      <c r="C43" s="111"/>
      <c r="D43" s="112" t="s">
        <v>274</v>
      </c>
      <c r="E43" s="69" t="s">
        <v>233</v>
      </c>
      <c r="F43" s="69">
        <v>1</v>
      </c>
      <c r="G43" s="9"/>
      <c r="H43" s="109">
        <f>+$F43*G43</f>
        <v>0</v>
      </c>
      <c r="J43" s="63"/>
    </row>
    <row r="44" spans="2:11" s="62" customFormat="1" ht="63">
      <c r="B44" s="110">
        <f>+COUNT($B$42:B43)+1</f>
        <v>2</v>
      </c>
      <c r="C44" s="111" t="s">
        <v>450</v>
      </c>
      <c r="D44" s="112" t="s">
        <v>275</v>
      </c>
      <c r="E44" s="69" t="s">
        <v>24</v>
      </c>
      <c r="F44" s="69">
        <v>310</v>
      </c>
      <c r="G44" s="9"/>
      <c r="H44" s="109">
        <f t="shared" ref="H44:H50" si="1">+$F44*G44</f>
        <v>0</v>
      </c>
      <c r="J44" s="63"/>
    </row>
    <row r="45" spans="2:11" s="62" customFormat="1" ht="102" customHeight="1">
      <c r="B45" s="110">
        <f>+COUNT($B$42:B44)+1</f>
        <v>3</v>
      </c>
      <c r="C45" s="111" t="s">
        <v>451</v>
      </c>
      <c r="D45" s="112" t="s">
        <v>580</v>
      </c>
      <c r="E45" s="69"/>
      <c r="F45" s="69"/>
      <c r="G45" s="9"/>
      <c r="H45" s="109"/>
      <c r="J45" s="63"/>
    </row>
    <row r="46" spans="2:11" s="62" customFormat="1">
      <c r="B46" s="110" t="str">
        <f>+B45&amp;"A"</f>
        <v>3A</v>
      </c>
      <c r="C46" s="111"/>
      <c r="D46" s="112" t="s">
        <v>276</v>
      </c>
      <c r="E46" s="69" t="s">
        <v>25</v>
      </c>
      <c r="F46" s="69">
        <v>310</v>
      </c>
      <c r="G46" s="9"/>
      <c r="H46" s="109">
        <f t="shared" si="1"/>
        <v>0</v>
      </c>
      <c r="J46" s="63"/>
    </row>
    <row r="47" spans="2:11" s="62" customFormat="1">
      <c r="B47" s="110" t="str">
        <f>+B45&amp;"B"</f>
        <v>3B</v>
      </c>
      <c r="C47" s="111"/>
      <c r="D47" s="112" t="s">
        <v>277</v>
      </c>
      <c r="E47" s="69" t="s">
        <v>25</v>
      </c>
      <c r="F47" s="69">
        <v>96</v>
      </c>
      <c r="G47" s="9"/>
      <c r="H47" s="109">
        <f t="shared" si="1"/>
        <v>0</v>
      </c>
      <c r="J47" s="63"/>
    </row>
    <row r="48" spans="2:11" s="62" customFormat="1" ht="63">
      <c r="B48" s="110">
        <f>+COUNT($B$42:B47)+1</f>
        <v>4</v>
      </c>
      <c r="C48" s="111" t="s">
        <v>452</v>
      </c>
      <c r="D48" s="112" t="s">
        <v>238</v>
      </c>
      <c r="E48" s="69" t="s">
        <v>24</v>
      </c>
      <c r="F48" s="69">
        <v>280</v>
      </c>
      <c r="G48" s="9"/>
      <c r="H48" s="109">
        <f t="shared" si="1"/>
        <v>0</v>
      </c>
      <c r="J48" s="63"/>
    </row>
    <row r="49" spans="2:10" s="62" customFormat="1" ht="63">
      <c r="B49" s="110">
        <f>+COUNT($B$42:B48)+1</f>
        <v>5</v>
      </c>
      <c r="C49" s="111" t="s">
        <v>453</v>
      </c>
      <c r="D49" s="112" t="s">
        <v>278</v>
      </c>
      <c r="E49" s="69" t="s">
        <v>25</v>
      </c>
      <c r="F49" s="69">
        <v>154</v>
      </c>
      <c r="G49" s="9"/>
      <c r="H49" s="109">
        <f t="shared" si="1"/>
        <v>0</v>
      </c>
      <c r="J49" s="63"/>
    </row>
    <row r="50" spans="2:10" s="62" customFormat="1" ht="47.25">
      <c r="B50" s="110">
        <f>+COUNT($B$42:B49)+1</f>
        <v>6</v>
      </c>
      <c r="C50" s="111" t="s">
        <v>454</v>
      </c>
      <c r="D50" s="112" t="s">
        <v>469</v>
      </c>
      <c r="E50" s="69" t="s">
        <v>25</v>
      </c>
      <c r="F50" s="69">
        <v>42</v>
      </c>
      <c r="G50" s="9"/>
      <c r="H50" s="109">
        <f t="shared" si="1"/>
        <v>0</v>
      </c>
      <c r="J50" s="63"/>
    </row>
    <row r="51" spans="2:10" s="62" customFormat="1" ht="15.75" customHeight="1">
      <c r="B51" s="117"/>
      <c r="C51" s="118"/>
      <c r="D51" s="119"/>
      <c r="E51" s="120"/>
      <c r="F51" s="121"/>
      <c r="G51" s="42"/>
      <c r="H51" s="122"/>
    </row>
    <row r="52" spans="2:10" s="62" customFormat="1" ht="16.5" thickBot="1">
      <c r="B52" s="123"/>
      <c r="C52" s="124"/>
      <c r="D52" s="124"/>
      <c r="E52" s="125"/>
      <c r="F52" s="125"/>
      <c r="G52" s="8" t="str">
        <f>C41&amp;" SKUPAJ:"</f>
        <v>ZEMELJSKA DELA SKUPAJ:</v>
      </c>
      <c r="H52" s="126">
        <f>SUM(H$43:H$50)</f>
        <v>0</v>
      </c>
    </row>
    <row r="54" spans="2:10" s="62" customFormat="1">
      <c r="B54" s="104" t="s">
        <v>66</v>
      </c>
      <c r="C54" s="179" t="s">
        <v>110</v>
      </c>
      <c r="D54" s="179"/>
      <c r="E54" s="105"/>
      <c r="F54" s="106"/>
      <c r="G54" s="6"/>
      <c r="H54" s="107"/>
      <c r="J54" s="63"/>
    </row>
    <row r="55" spans="2:10" s="62" customFormat="1">
      <c r="B55" s="108"/>
      <c r="C55" s="182"/>
      <c r="D55" s="182"/>
      <c r="E55" s="182"/>
      <c r="F55" s="182"/>
      <c r="G55" s="7"/>
      <c r="H55" s="109"/>
    </row>
    <row r="56" spans="2:10" s="62" customFormat="1" ht="78.75">
      <c r="B56" s="110">
        <f>+COUNT($B$55:B55)+1</f>
        <v>1</v>
      </c>
      <c r="C56" s="111">
        <v>6001</v>
      </c>
      <c r="D56" s="112" t="s">
        <v>279</v>
      </c>
      <c r="E56" s="69" t="s">
        <v>24</v>
      </c>
      <c r="F56" s="69">
        <v>44</v>
      </c>
      <c r="G56" s="9"/>
      <c r="H56" s="109">
        <f>+$F56*G56</f>
        <v>0</v>
      </c>
      <c r="J56" s="63"/>
    </row>
    <row r="57" spans="2:10" s="62" customFormat="1" ht="94.5">
      <c r="B57" s="110">
        <f>+COUNT($B$55:B56)+1</f>
        <v>2</v>
      </c>
      <c r="C57" s="111">
        <v>6003</v>
      </c>
      <c r="D57" s="112" t="s">
        <v>280</v>
      </c>
      <c r="E57" s="69" t="s">
        <v>24</v>
      </c>
      <c r="F57" s="69">
        <v>48</v>
      </c>
      <c r="G57" s="9"/>
      <c r="H57" s="109">
        <f t="shared" ref="H57" si="2">+$F57*G57</f>
        <v>0</v>
      </c>
      <c r="J57" s="63"/>
    </row>
    <row r="58" spans="2:10" s="62" customFormat="1" ht="15.75" customHeight="1">
      <c r="B58" s="117"/>
      <c r="C58" s="118"/>
      <c r="D58" s="119"/>
      <c r="E58" s="120"/>
      <c r="F58" s="121"/>
      <c r="G58" s="42"/>
      <c r="H58" s="122"/>
    </row>
    <row r="59" spans="2:10" s="62" customFormat="1" ht="16.5" thickBot="1">
      <c r="B59" s="123"/>
      <c r="C59" s="124"/>
      <c r="D59" s="124"/>
      <c r="E59" s="125"/>
      <c r="F59" s="125"/>
      <c r="G59" s="8" t="str">
        <f>C54&amp;" SKUPAJ:"</f>
        <v>TESARSKA DELA SKUPAJ:</v>
      </c>
      <c r="H59" s="126">
        <f>SUM(H$56:H$57)</f>
        <v>0</v>
      </c>
    </row>
    <row r="61" spans="2:10" s="62" customFormat="1">
      <c r="B61" s="104" t="s">
        <v>67</v>
      </c>
      <c r="C61" s="179" t="s">
        <v>247</v>
      </c>
      <c r="D61" s="179"/>
      <c r="E61" s="105"/>
      <c r="F61" s="106"/>
      <c r="G61" s="6"/>
      <c r="H61" s="107"/>
      <c r="J61" s="63"/>
    </row>
    <row r="62" spans="2:10" s="62" customFormat="1" ht="71.25" customHeight="1">
      <c r="B62" s="108"/>
      <c r="C62" s="182" t="s">
        <v>473</v>
      </c>
      <c r="D62" s="182"/>
      <c r="E62" s="182"/>
      <c r="F62" s="182"/>
      <c r="G62" s="7"/>
      <c r="H62" s="109"/>
    </row>
    <row r="63" spans="2:10" s="62" customFormat="1" ht="63">
      <c r="B63" s="110">
        <f>+COUNT($B$62:B62)+1</f>
        <v>1</v>
      </c>
      <c r="C63" s="111" t="s">
        <v>456</v>
      </c>
      <c r="D63" s="112" t="s">
        <v>283</v>
      </c>
      <c r="E63" s="69" t="s">
        <v>25</v>
      </c>
      <c r="F63" s="69">
        <v>63</v>
      </c>
      <c r="G63" s="9"/>
      <c r="H63" s="109">
        <f>+$F63*G63</f>
        <v>0</v>
      </c>
      <c r="J63" s="63"/>
    </row>
    <row r="64" spans="2:10" s="62" customFormat="1" ht="94.5">
      <c r="B64" s="110">
        <f>+COUNT($B$62:B63)+1</f>
        <v>2</v>
      </c>
      <c r="C64" s="111" t="s">
        <v>457</v>
      </c>
      <c r="D64" s="112" t="s">
        <v>281</v>
      </c>
      <c r="E64" s="69" t="s">
        <v>25</v>
      </c>
      <c r="F64" s="69">
        <v>32</v>
      </c>
      <c r="G64" s="9"/>
      <c r="H64" s="109">
        <f t="shared" ref="H64:H65" si="3">+$F64*G64</f>
        <v>0</v>
      </c>
      <c r="J64" s="63"/>
    </row>
    <row r="65" spans="2:10" s="62" customFormat="1" ht="94.5">
      <c r="B65" s="110">
        <f>+COUNT($B$62:B64)+1</f>
        <v>3</v>
      </c>
      <c r="C65" s="111" t="s">
        <v>458</v>
      </c>
      <c r="D65" s="112" t="s">
        <v>282</v>
      </c>
      <c r="E65" s="69" t="s">
        <v>25</v>
      </c>
      <c r="F65" s="69">
        <v>445</v>
      </c>
      <c r="G65" s="9"/>
      <c r="H65" s="109">
        <f t="shared" si="3"/>
        <v>0</v>
      </c>
      <c r="J65" s="63"/>
    </row>
    <row r="66" spans="2:10" s="62" customFormat="1" ht="15.75" customHeight="1">
      <c r="B66" s="117"/>
      <c r="C66" s="118"/>
      <c r="D66" s="119"/>
      <c r="E66" s="120"/>
      <c r="F66" s="121"/>
      <c r="G66" s="42"/>
      <c r="H66" s="122"/>
    </row>
    <row r="67" spans="2:10" s="62" customFormat="1" ht="16.5" thickBot="1">
      <c r="B67" s="123"/>
      <c r="C67" s="124"/>
      <c r="D67" s="124"/>
      <c r="E67" s="125"/>
      <c r="F67" s="125"/>
      <c r="G67" s="8" t="str">
        <f>C61&amp;" SKUPAJ:"</f>
        <v>BETONSKA DELA SKUPAJ:</v>
      </c>
      <c r="H67" s="126">
        <f>SUM(H$63:H$65)</f>
        <v>0</v>
      </c>
    </row>
    <row r="69" spans="2:10" s="62" customFormat="1" ht="15.75" customHeight="1">
      <c r="B69" s="104" t="s">
        <v>255</v>
      </c>
      <c r="C69" s="179" t="s">
        <v>256</v>
      </c>
      <c r="D69" s="179"/>
      <c r="E69" s="105"/>
      <c r="F69" s="106"/>
      <c r="G69" s="6"/>
      <c r="H69" s="107"/>
      <c r="J69" s="63"/>
    </row>
    <row r="70" spans="2:10" s="62" customFormat="1">
      <c r="B70" s="108"/>
      <c r="C70" s="182"/>
      <c r="D70" s="182"/>
      <c r="E70" s="182"/>
      <c r="F70" s="182"/>
      <c r="G70" s="7"/>
      <c r="H70" s="109"/>
    </row>
    <row r="71" spans="2:10" s="62" customFormat="1" ht="110.25">
      <c r="B71" s="110">
        <f>+COUNT($B$70:B70)+1</f>
        <v>1</v>
      </c>
      <c r="C71" s="111" t="s">
        <v>462</v>
      </c>
      <c r="D71" s="112" t="s">
        <v>284</v>
      </c>
      <c r="E71" s="69" t="s">
        <v>56</v>
      </c>
      <c r="F71" s="69">
        <v>2600</v>
      </c>
      <c r="G71" s="9"/>
      <c r="H71" s="109">
        <f>+$F71*G71</f>
        <v>0</v>
      </c>
      <c r="J71" s="63"/>
    </row>
    <row r="72" spans="2:10" s="62" customFormat="1" ht="15.75" customHeight="1">
      <c r="B72" s="117"/>
      <c r="C72" s="118"/>
      <c r="D72" s="119"/>
      <c r="E72" s="120"/>
      <c r="F72" s="121"/>
      <c r="G72" s="42"/>
      <c r="H72" s="122"/>
    </row>
    <row r="73" spans="2:10" s="62" customFormat="1" ht="16.5" thickBot="1">
      <c r="B73" s="123"/>
      <c r="C73" s="124"/>
      <c r="D73" s="124"/>
      <c r="E73" s="125"/>
      <c r="F73" s="125"/>
      <c r="G73" s="8" t="str">
        <f>C69&amp;" SKUPAJ:"</f>
        <v>ŽELEZOKRIVSKA DELA SKUPAJ:</v>
      </c>
      <c r="H73" s="126">
        <f>SUM(H$71)</f>
        <v>0</v>
      </c>
    </row>
    <row r="75" spans="2:10" s="62" customFormat="1" ht="15.75" customHeight="1">
      <c r="B75" s="104" t="s">
        <v>257</v>
      </c>
      <c r="C75" s="179" t="s">
        <v>260</v>
      </c>
      <c r="D75" s="179"/>
      <c r="E75" s="105"/>
      <c r="F75" s="106"/>
      <c r="G75" s="6"/>
      <c r="H75" s="107"/>
      <c r="J75" s="63"/>
    </row>
    <row r="76" spans="2:10" s="62" customFormat="1">
      <c r="B76" s="108"/>
      <c r="C76" s="182"/>
      <c r="D76" s="182"/>
      <c r="E76" s="182"/>
      <c r="F76" s="182"/>
      <c r="G76" s="7"/>
      <c r="H76" s="109"/>
    </row>
    <row r="77" spans="2:10" s="62" customFormat="1" ht="94.5">
      <c r="B77" s="110">
        <f>+COUNT($B$76:B76)+1</f>
        <v>1</v>
      </c>
      <c r="C77" s="132">
        <v>11001</v>
      </c>
      <c r="D77" s="112" t="s">
        <v>464</v>
      </c>
      <c r="E77" s="69" t="s">
        <v>51</v>
      </c>
      <c r="F77" s="69">
        <v>62</v>
      </c>
      <c r="G77" s="9"/>
      <c r="H77" s="109">
        <f>+$F77*G77</f>
        <v>0</v>
      </c>
      <c r="J77" s="63"/>
    </row>
    <row r="78" spans="2:10" s="62" customFormat="1" ht="15.75" customHeight="1">
      <c r="B78" s="117"/>
      <c r="C78" s="118"/>
      <c r="D78" s="119"/>
      <c r="E78" s="120"/>
      <c r="F78" s="121"/>
      <c r="G78" s="42"/>
      <c r="H78" s="122"/>
    </row>
    <row r="79" spans="2:10" s="62" customFormat="1" ht="16.5" thickBot="1">
      <c r="B79" s="123"/>
      <c r="C79" s="124"/>
      <c r="D79" s="124"/>
      <c r="E79" s="125"/>
      <c r="F79" s="125"/>
      <c r="G79" s="8" t="str">
        <f>C75&amp;" SKUPAJ:"</f>
        <v>ZIDARSKA DELA SKUPAJ:</v>
      </c>
      <c r="H79" s="126">
        <f>SUM(H$77:H$77)</f>
        <v>0</v>
      </c>
    </row>
    <row r="81" spans="2:10" s="62" customFormat="1" ht="15.75" customHeight="1">
      <c r="B81" s="104" t="s">
        <v>259</v>
      </c>
      <c r="C81" s="179" t="s">
        <v>258</v>
      </c>
      <c r="D81" s="179"/>
      <c r="E81" s="105"/>
      <c r="F81" s="106"/>
      <c r="G81" s="6"/>
      <c r="H81" s="107"/>
      <c r="J81" s="63"/>
    </row>
    <row r="82" spans="2:10" s="62" customFormat="1">
      <c r="B82" s="108"/>
      <c r="C82" s="182"/>
      <c r="D82" s="182"/>
      <c r="E82" s="182"/>
      <c r="F82" s="182"/>
      <c r="G82" s="7"/>
      <c r="H82" s="109"/>
    </row>
    <row r="83" spans="2:10" s="62" customFormat="1" ht="110.25">
      <c r="B83" s="110">
        <f>+COUNT($B$82:B82)+1</f>
        <v>1</v>
      </c>
      <c r="C83" s="132">
        <v>11001</v>
      </c>
      <c r="D83" s="112" t="s">
        <v>285</v>
      </c>
      <c r="E83" s="69" t="s">
        <v>51</v>
      </c>
      <c r="F83" s="69">
        <v>60</v>
      </c>
      <c r="G83" s="9"/>
      <c r="H83" s="109">
        <f>+$F83*G83</f>
        <v>0</v>
      </c>
      <c r="J83" s="63"/>
    </row>
    <row r="84" spans="2:10" s="62" customFormat="1" ht="15.75" customHeight="1">
      <c r="B84" s="117"/>
      <c r="C84" s="118"/>
      <c r="D84" s="119"/>
      <c r="E84" s="120"/>
      <c r="F84" s="121"/>
      <c r="G84" s="42"/>
      <c r="H84" s="122"/>
    </row>
    <row r="85" spans="2:10" s="62" customFormat="1" ht="16.5" thickBot="1">
      <c r="B85" s="123"/>
      <c r="C85" s="124"/>
      <c r="D85" s="124"/>
      <c r="E85" s="125"/>
      <c r="F85" s="125"/>
      <c r="G85" s="8" t="str">
        <f>C81&amp;" SKUPAJ:"</f>
        <v>KLJUČAVNIČARSKA DELA SKUPAJ:</v>
      </c>
      <c r="H85" s="126">
        <f>SUM(H$83:H$83)</f>
        <v>0</v>
      </c>
    </row>
    <row r="87" spans="2:10" s="62" customFormat="1" ht="15.75" customHeight="1">
      <c r="B87" s="104" t="s">
        <v>264</v>
      </c>
      <c r="C87" s="179" t="s">
        <v>265</v>
      </c>
      <c r="D87" s="179"/>
      <c r="E87" s="105"/>
      <c r="F87" s="106"/>
      <c r="G87" s="6"/>
      <c r="H87" s="107"/>
      <c r="J87" s="63"/>
    </row>
    <row r="88" spans="2:10" s="62" customFormat="1">
      <c r="B88" s="108"/>
      <c r="C88" s="182"/>
      <c r="D88" s="182"/>
      <c r="E88" s="182"/>
      <c r="F88" s="182"/>
      <c r="G88" s="7"/>
      <c r="H88" s="109"/>
    </row>
    <row r="89" spans="2:10" s="62" customFormat="1" ht="63">
      <c r="B89" s="110">
        <f>+COUNT($B$88:B88)+1</f>
        <v>1</v>
      </c>
      <c r="C89" s="132">
        <v>13002</v>
      </c>
      <c r="D89" s="112" t="s">
        <v>286</v>
      </c>
      <c r="E89" s="69" t="s">
        <v>233</v>
      </c>
      <c r="F89" s="69">
        <v>30</v>
      </c>
      <c r="G89" s="9"/>
      <c r="H89" s="109">
        <f>+$F89*G89</f>
        <v>0</v>
      </c>
      <c r="J89" s="63"/>
    </row>
    <row r="90" spans="2:10" s="62" customFormat="1" ht="15.75" customHeight="1">
      <c r="B90" s="117"/>
      <c r="C90" s="118"/>
      <c r="D90" s="119"/>
      <c r="E90" s="120"/>
      <c r="F90" s="121"/>
      <c r="G90" s="42"/>
      <c r="H90" s="122"/>
    </row>
    <row r="91" spans="2:10" s="62" customFormat="1" ht="16.5" thickBot="1">
      <c r="B91" s="123"/>
      <c r="C91" s="124"/>
      <c r="D91" s="124"/>
      <c r="E91" s="125"/>
      <c r="F91" s="125"/>
      <c r="G91" s="8" t="str">
        <f>C87&amp;" SKUPAJ:"</f>
        <v>ODVODNJAVANJE in KANALIZACIJA SKUPAJ:</v>
      </c>
      <c r="H91" s="126">
        <f>SUM(H$89:H$89)</f>
        <v>0</v>
      </c>
    </row>
    <row r="93" spans="2:10" s="62" customFormat="1" ht="15.75" customHeight="1">
      <c r="B93" s="104" t="s">
        <v>266</v>
      </c>
      <c r="C93" s="179" t="s">
        <v>267</v>
      </c>
      <c r="D93" s="179"/>
      <c r="E93" s="105"/>
      <c r="F93" s="106"/>
      <c r="G93" s="6"/>
      <c r="H93" s="107"/>
      <c r="J93" s="63"/>
    </row>
    <row r="94" spans="2:10" s="62" customFormat="1">
      <c r="B94" s="108"/>
      <c r="C94" s="182"/>
      <c r="D94" s="182"/>
      <c r="E94" s="182"/>
      <c r="F94" s="182"/>
      <c r="G94" s="7"/>
      <c r="H94" s="109"/>
    </row>
    <row r="95" spans="2:10" s="62" customFormat="1" ht="31.5">
      <c r="B95" s="110">
        <f>+COUNT($B$94:B94)+1</f>
        <v>1</v>
      </c>
      <c r="C95" s="132">
        <v>78111</v>
      </c>
      <c r="D95" s="112" t="s">
        <v>268</v>
      </c>
      <c r="E95" s="69" t="s">
        <v>122</v>
      </c>
      <c r="F95" s="69">
        <v>6</v>
      </c>
      <c r="G95" s="9"/>
      <c r="H95" s="109">
        <f>+$F95*G95</f>
        <v>0</v>
      </c>
      <c r="J95" s="63"/>
    </row>
    <row r="96" spans="2:10" s="62" customFormat="1" ht="15.75" customHeight="1">
      <c r="B96" s="117"/>
      <c r="C96" s="118"/>
      <c r="D96" s="119"/>
      <c r="E96" s="120"/>
      <c r="F96" s="121"/>
      <c r="G96" s="42"/>
      <c r="H96" s="122"/>
    </row>
    <row r="97" spans="2:10" s="62" customFormat="1" ht="16.5" thickBot="1">
      <c r="B97" s="123"/>
      <c r="C97" s="124"/>
      <c r="D97" s="124"/>
      <c r="E97" s="125"/>
      <c r="F97" s="125"/>
      <c r="G97" s="8" t="str">
        <f>C93&amp;" SKUPAJ:"</f>
        <v>RAZNO SKUPAJ:</v>
      </c>
      <c r="H97" s="126">
        <f>SUM(H$95:H$95)</f>
        <v>0</v>
      </c>
    </row>
    <row r="99" spans="2:10" s="62" customFormat="1" ht="15.75" customHeight="1">
      <c r="B99" s="104" t="s">
        <v>270</v>
      </c>
      <c r="C99" s="179" t="s">
        <v>271</v>
      </c>
      <c r="D99" s="179"/>
      <c r="E99" s="105"/>
      <c r="F99" s="106"/>
      <c r="G99" s="6"/>
      <c r="H99" s="107"/>
      <c r="J99" s="63"/>
    </row>
    <row r="100" spans="2:10" s="62" customFormat="1">
      <c r="B100" s="108"/>
      <c r="C100" s="182"/>
      <c r="D100" s="182"/>
      <c r="E100" s="182"/>
      <c r="F100" s="182"/>
      <c r="G100" s="7"/>
      <c r="H100" s="109"/>
    </row>
    <row r="101" spans="2:10" s="62" customFormat="1" ht="31.5">
      <c r="B101" s="110">
        <f>+COUNT($B$100:B100)+1</f>
        <v>1</v>
      </c>
      <c r="C101" s="132">
        <v>17001</v>
      </c>
      <c r="D101" s="112" t="s">
        <v>272</v>
      </c>
      <c r="E101" s="69" t="s">
        <v>269</v>
      </c>
      <c r="F101" s="69">
        <v>1</v>
      </c>
      <c r="G101" s="9"/>
      <c r="H101" s="109">
        <f>+$F101*G101</f>
        <v>0</v>
      </c>
      <c r="J101" s="63"/>
    </row>
    <row r="102" spans="2:10" s="62" customFormat="1" ht="15.75" customHeight="1">
      <c r="B102" s="117"/>
      <c r="C102" s="118"/>
      <c r="D102" s="119"/>
      <c r="E102" s="120"/>
      <c r="F102" s="121"/>
      <c r="G102" s="42"/>
      <c r="H102" s="122"/>
    </row>
    <row r="103" spans="2:10" s="62" customFormat="1" ht="16.5" thickBot="1">
      <c r="B103" s="123"/>
      <c r="C103" s="124"/>
      <c r="D103" s="124"/>
      <c r="E103" s="125"/>
      <c r="F103" s="125"/>
      <c r="G103" s="8" t="str">
        <f>C99&amp;" SKUPAJ:"</f>
        <v>TEHNIČNA DOKUMENTACIJA SKUPAJ:</v>
      </c>
      <c r="H103" s="126">
        <f>SUM(H$101)</f>
        <v>0</v>
      </c>
    </row>
  </sheetData>
  <sheetProtection algorithmName="SHA-512" hashValue="6VIRcO/6rr2B5R8xD2O75lKtK4vwsdKP//9SSAqokf1CK1BsXnUNodABv8MO9hfPb3AEy3P+/+LG0MIy7FyKbg==" saltValue="zBxNTfVj4iSMm2Ao42NWNQ==" spinCount="100000" sheet="1" objects="1" scenarios="1"/>
  <mergeCells count="20">
    <mergeCell ref="C32:D32"/>
    <mergeCell ref="C33:F33"/>
    <mergeCell ref="C82:F82"/>
    <mergeCell ref="C41:D41"/>
    <mergeCell ref="C42:F42"/>
    <mergeCell ref="C54:D54"/>
    <mergeCell ref="C55:F55"/>
    <mergeCell ref="C61:D61"/>
    <mergeCell ref="C62:F62"/>
    <mergeCell ref="C69:D69"/>
    <mergeCell ref="C70:F70"/>
    <mergeCell ref="C75:D75"/>
    <mergeCell ref="C76:F76"/>
    <mergeCell ref="C81:D81"/>
    <mergeCell ref="C99:D99"/>
    <mergeCell ref="C100:F100"/>
    <mergeCell ref="C87:D87"/>
    <mergeCell ref="C88:F88"/>
    <mergeCell ref="C93:D93"/>
    <mergeCell ref="C94:F94"/>
  </mergeCells>
  <pageMargins left="0.70866141732283472" right="0.70866141732283472" top="0.74803149606299213" bottom="0.74803149606299213" header="0.31496062992125984" footer="0.31496062992125984"/>
  <pageSetup paperSize="9" scale="68" orientation="portrait" r:id="rId1"/>
  <headerFooter>
    <oddHeader>&amp;C&amp;"-,Ležeče"Prestavitev R2-402/1426 Solkan-Gonjače
(mimo naselja Kojsko) – 2.Faza - 2.etapa (3)&amp;R&amp;"-,Ležeče"RAZPIS 2021</oddHeader>
    <oddFooter>Stran &amp;P od &amp;N</oddFooter>
  </headerFooter>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15</vt:i4>
      </vt:variant>
      <vt:variant>
        <vt:lpstr>Imenovani obsegi</vt:lpstr>
      </vt:variant>
      <vt:variant>
        <vt:i4>27</vt:i4>
      </vt:variant>
    </vt:vector>
  </HeadingPairs>
  <TitlesOfParts>
    <vt:vector size="42" baseType="lpstr">
      <vt:lpstr>REK</vt:lpstr>
      <vt:lpstr>Opomba</vt:lpstr>
      <vt:lpstr>CESTA</vt:lpstr>
      <vt:lpstr>PLAZ</vt:lpstr>
      <vt:lpstr>METEORNA KANALIZACIJA</vt:lpstr>
      <vt:lpstr>REK KONSTRUKCIJE</vt:lpstr>
      <vt:lpstr>KAMNITA PETA KP3, KP2 in KP1</vt:lpstr>
      <vt:lpstr>KAMNITA ZLOŽBA KZ6</vt:lpstr>
      <vt:lpstr>KAMNITA ZLOŽBA KZ7 in KZ8</vt:lpstr>
      <vt:lpstr>KAMNITA ZLOŽBA KZ9 in KZ10</vt:lpstr>
      <vt:lpstr>OPORNE ZLOŽBE OZ4 in OZ5</vt:lpstr>
      <vt:lpstr>ŠKATLASTI PREPUST 1</vt:lpstr>
      <vt:lpstr>ŠKATLASTI PREPUST 2</vt:lpstr>
      <vt:lpstr>JR</vt:lpstr>
      <vt:lpstr>KRAJINSKA ARHITEKTURA</vt:lpstr>
      <vt:lpstr>CESTA!Področje_tiskanja</vt:lpstr>
      <vt:lpstr>JR!Področje_tiskanja</vt:lpstr>
      <vt:lpstr>'KAMNITA PETA KP3, KP2 in KP1'!Področje_tiskanja</vt:lpstr>
      <vt:lpstr>'KAMNITA ZLOŽBA KZ6'!Področje_tiskanja</vt:lpstr>
      <vt:lpstr>'KAMNITA ZLOŽBA KZ7 in KZ8'!Področje_tiskanja</vt:lpstr>
      <vt:lpstr>'KAMNITA ZLOŽBA KZ9 in KZ10'!Področje_tiskanja</vt:lpstr>
      <vt:lpstr>'KRAJINSKA ARHITEKTURA'!Področje_tiskanja</vt:lpstr>
      <vt:lpstr>'METEORNA KANALIZACIJA'!Področje_tiskanja</vt:lpstr>
      <vt:lpstr>Opomba!Področje_tiskanja</vt:lpstr>
      <vt:lpstr>'OPORNE ZLOŽBE OZ4 in OZ5'!Področje_tiskanja</vt:lpstr>
      <vt:lpstr>PLAZ!Področje_tiskanja</vt:lpstr>
      <vt:lpstr>REK!Področje_tiskanja</vt:lpstr>
      <vt:lpstr>'REK KONSTRUKCIJE'!Področje_tiskanja</vt:lpstr>
      <vt:lpstr>'ŠKATLASTI PREPUST 1'!Področje_tiskanja</vt:lpstr>
      <vt:lpstr>'ŠKATLASTI PREPUST 2'!Področje_tiskanja</vt:lpstr>
      <vt:lpstr>CESTA!Tiskanje_naslovov</vt:lpstr>
      <vt:lpstr>JR!Tiskanje_naslovov</vt:lpstr>
      <vt:lpstr>'KAMNITA PETA KP3, KP2 in KP1'!Tiskanje_naslovov</vt:lpstr>
      <vt:lpstr>'KAMNITA ZLOŽBA KZ6'!Tiskanje_naslovov</vt:lpstr>
      <vt:lpstr>'KAMNITA ZLOŽBA KZ7 in KZ8'!Tiskanje_naslovov</vt:lpstr>
      <vt:lpstr>'KAMNITA ZLOŽBA KZ9 in KZ10'!Tiskanje_naslovov</vt:lpstr>
      <vt:lpstr>'KRAJINSKA ARHITEKTURA'!Tiskanje_naslovov</vt:lpstr>
      <vt:lpstr>'METEORNA KANALIZACIJA'!Tiskanje_naslovov</vt:lpstr>
      <vt:lpstr>'OPORNE ZLOŽBE OZ4 in OZ5'!Tiskanje_naslovov</vt:lpstr>
      <vt:lpstr>PLAZ!Tiskanje_naslovov</vt:lpstr>
      <vt:lpstr>'ŠKATLASTI PREPUST 1'!Tiskanje_naslovov</vt:lpstr>
      <vt:lpstr>'ŠKATLASTI PREPUST 2'!Tiskanje_naslovov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Ambrož Gorjanc</dc:creator>
  <cp:lastModifiedBy>Matjaž Špacapan</cp:lastModifiedBy>
  <cp:lastPrinted>2021-03-09T17:16:54Z</cp:lastPrinted>
  <dcterms:created xsi:type="dcterms:W3CDTF">2019-02-13T13:51:17Z</dcterms:created>
  <dcterms:modified xsi:type="dcterms:W3CDTF">2021-03-10T07:15:57Z</dcterms:modified>
</cp:coreProperties>
</file>